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williamagordon/Documents/Department Website/Webpages/Posted-Documents/"/>
    </mc:Choice>
  </mc:AlternateContent>
  <xr:revisionPtr revIDLastSave="0" documentId="8_{637217DE-7259-564F-9E25-FF9A5DFF778A}" xr6:coauthVersionLast="46" xr6:coauthVersionMax="46" xr10:uidLastSave="{00000000-0000-0000-0000-000000000000}"/>
  <bookViews>
    <workbookView xWindow="0" yWindow="460" windowWidth="29040" windowHeight="15840" activeTab="1" xr2:uid="{FF3747C6-9926-4910-8376-242774D8091F}"/>
  </bookViews>
  <sheets>
    <sheet name="Teaching Library" sheetId="12" r:id="rId1"/>
    <sheet name="Teaching points" sheetId="5" r:id="rId2"/>
    <sheet name="Research library" sheetId="2" r:id="rId3"/>
    <sheet name="Research points" sheetId="6" r:id="rId4"/>
    <sheet name="Service library" sheetId="3" r:id="rId5"/>
    <sheet name="Service points" sheetId="7" r:id="rId6"/>
    <sheet name="Pre-Tenure" sheetId="4" r:id="rId7"/>
    <sheet name="Assoc to Full" sheetId="9" r:id="rId8"/>
    <sheet name="PTR" sheetId="10" r:id="rId9"/>
    <sheet name="Teaching Track" sheetId="11" r:id="rId10"/>
    <sheet name="Lecturers" sheetId="1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7" i="5" l="1"/>
  <c r="H37" i="5"/>
  <c r="I37" i="5"/>
  <c r="D37" i="5" s="1"/>
  <c r="E37" i="5" s="1"/>
  <c r="F37" i="5" s="1"/>
  <c r="J37" i="5"/>
  <c r="P37" i="5" s="1"/>
  <c r="K37" i="5"/>
  <c r="K62" i="5" s="1"/>
  <c r="L37" i="5"/>
  <c r="M37" i="5"/>
  <c r="N37" i="5"/>
  <c r="N62" i="5" s="1"/>
  <c r="O37" i="5"/>
  <c r="Q37" i="5"/>
  <c r="R37" i="5"/>
  <c r="U38" i="5"/>
  <c r="G43" i="5"/>
  <c r="H43" i="5"/>
  <c r="I43" i="5"/>
  <c r="D43" i="5" s="1"/>
  <c r="E43" i="5" s="1"/>
  <c r="F43" i="5" s="1"/>
  <c r="J43" i="5"/>
  <c r="P43" i="5" s="1"/>
  <c r="K43" i="5"/>
  <c r="L43" i="5"/>
  <c r="M43" i="5"/>
  <c r="M62" i="5" s="1"/>
  <c r="N43" i="5"/>
  <c r="O43" i="5"/>
  <c r="Q43" i="5"/>
  <c r="U44" i="5"/>
  <c r="E51" i="5"/>
  <c r="F51" i="5" s="1"/>
  <c r="E52" i="5"/>
  <c r="F52" i="5" s="1"/>
  <c r="E53" i="5"/>
  <c r="F53" i="5" s="1"/>
  <c r="E54" i="5"/>
  <c r="F54" i="5"/>
  <c r="E55" i="5"/>
  <c r="F55" i="5" s="1"/>
  <c r="E56" i="5"/>
  <c r="F56" i="5" s="1"/>
  <c r="E57" i="5"/>
  <c r="F57" i="5" s="1"/>
  <c r="E58" i="5"/>
  <c r="F58" i="5" s="1"/>
  <c r="E59" i="5"/>
  <c r="F59" i="5" s="1"/>
  <c r="E60" i="5"/>
  <c r="F60" i="5" s="1"/>
  <c r="G62" i="5"/>
  <c r="H62" i="5"/>
  <c r="J62" i="5"/>
  <c r="L62" i="5"/>
  <c r="O62" i="5"/>
  <c r="Q62" i="5"/>
  <c r="G67" i="5"/>
  <c r="H67" i="5"/>
  <c r="I67" i="5"/>
  <c r="D67" i="5" s="1"/>
  <c r="E67" i="5" s="1"/>
  <c r="F67" i="5" s="1"/>
  <c r="J67" i="5"/>
  <c r="P67" i="5" s="1"/>
  <c r="K67" i="5"/>
  <c r="L67" i="5"/>
  <c r="M67" i="5"/>
  <c r="N67" i="5"/>
  <c r="N92" i="5" s="1"/>
  <c r="O67" i="5"/>
  <c r="Q67" i="5"/>
  <c r="U68" i="5"/>
  <c r="G73" i="5"/>
  <c r="H73" i="5"/>
  <c r="I73" i="5"/>
  <c r="D73" i="5" s="1"/>
  <c r="E73" i="5" s="1"/>
  <c r="F73" i="5" s="1"/>
  <c r="J73" i="5"/>
  <c r="P73" i="5" s="1"/>
  <c r="K73" i="5"/>
  <c r="L73" i="5"/>
  <c r="L92" i="5" s="1"/>
  <c r="M73" i="5"/>
  <c r="N73" i="5"/>
  <c r="O73" i="5"/>
  <c r="U74" i="5"/>
  <c r="E81" i="5"/>
  <c r="F81" i="5" s="1"/>
  <c r="E82" i="5"/>
  <c r="F82" i="5" s="1"/>
  <c r="E83" i="5"/>
  <c r="F83" i="5" s="1"/>
  <c r="E84" i="5"/>
  <c r="F84" i="5" s="1"/>
  <c r="E85" i="5"/>
  <c r="F85" i="5" s="1"/>
  <c r="E86" i="5"/>
  <c r="F86" i="5" s="1"/>
  <c r="E87" i="5"/>
  <c r="F87" i="5"/>
  <c r="E88" i="5"/>
  <c r="F88" i="5"/>
  <c r="E89" i="5"/>
  <c r="F89" i="5" s="1"/>
  <c r="E90" i="5"/>
  <c r="F90" i="5" s="1"/>
  <c r="G92" i="5"/>
  <c r="H92" i="5"/>
  <c r="I92" i="5"/>
  <c r="M92" i="5"/>
  <c r="O92" i="5"/>
  <c r="G97" i="5"/>
  <c r="G122" i="5" s="1"/>
  <c r="H97" i="5"/>
  <c r="I97" i="5"/>
  <c r="I122" i="5" s="1"/>
  <c r="J97" i="5"/>
  <c r="P97" i="5" s="1"/>
  <c r="K97" i="5"/>
  <c r="L97" i="5"/>
  <c r="L122" i="5" s="1"/>
  <c r="M97" i="5"/>
  <c r="M122" i="5" s="1"/>
  <c r="N97" i="5"/>
  <c r="O97" i="5"/>
  <c r="O122" i="5" s="1"/>
  <c r="U98" i="5"/>
  <c r="D103" i="5"/>
  <c r="E103" i="5" s="1"/>
  <c r="F103" i="5" s="1"/>
  <c r="G103" i="5"/>
  <c r="H103" i="5"/>
  <c r="I103" i="5"/>
  <c r="J103" i="5"/>
  <c r="P103" i="5" s="1"/>
  <c r="K103" i="5"/>
  <c r="L103" i="5"/>
  <c r="M103" i="5"/>
  <c r="N103" i="5"/>
  <c r="O103" i="5"/>
  <c r="U104" i="5"/>
  <c r="E111" i="5"/>
  <c r="F111" i="5" s="1"/>
  <c r="E112" i="5"/>
  <c r="F112" i="5" s="1"/>
  <c r="E113" i="5"/>
  <c r="F113" i="5" s="1"/>
  <c r="E114" i="5"/>
  <c r="F114" i="5"/>
  <c r="E115" i="5"/>
  <c r="F115" i="5" s="1"/>
  <c r="E116" i="5"/>
  <c r="F116" i="5" s="1"/>
  <c r="E117" i="5"/>
  <c r="F117" i="5" s="1"/>
  <c r="E118" i="5"/>
  <c r="F118" i="5"/>
  <c r="E119" i="5"/>
  <c r="F119" i="5"/>
  <c r="E120" i="5"/>
  <c r="F120" i="5"/>
  <c r="H122" i="5"/>
  <c r="K122" i="5"/>
  <c r="N122" i="5"/>
  <c r="G127" i="5"/>
  <c r="G152" i="5" s="1"/>
  <c r="H127" i="5"/>
  <c r="H152" i="5" s="1"/>
  <c r="I127" i="5"/>
  <c r="D127" i="5" s="1"/>
  <c r="E127" i="5" s="1"/>
  <c r="F127" i="5" s="1"/>
  <c r="J127" i="5"/>
  <c r="J152" i="5" s="1"/>
  <c r="K127" i="5"/>
  <c r="L127" i="5"/>
  <c r="M127" i="5"/>
  <c r="N127" i="5"/>
  <c r="N152" i="5" s="1"/>
  <c r="O127" i="5"/>
  <c r="O152" i="5" s="1"/>
  <c r="U128" i="5"/>
  <c r="G133" i="5"/>
  <c r="H133" i="5"/>
  <c r="I133" i="5"/>
  <c r="D133" i="5" s="1"/>
  <c r="E133" i="5" s="1"/>
  <c r="F133" i="5" s="1"/>
  <c r="J133" i="5"/>
  <c r="R133" i="5" s="1"/>
  <c r="K133" i="5"/>
  <c r="L133" i="5"/>
  <c r="L152" i="5" s="1"/>
  <c r="M133" i="5"/>
  <c r="M152" i="5" s="1"/>
  <c r="N133" i="5"/>
  <c r="O133" i="5"/>
  <c r="U134" i="5"/>
  <c r="E141" i="5"/>
  <c r="F141" i="5" s="1"/>
  <c r="E142" i="5"/>
  <c r="F142" i="5" s="1"/>
  <c r="E143" i="5"/>
  <c r="F143" i="5" s="1"/>
  <c r="E144" i="5"/>
  <c r="F144" i="5"/>
  <c r="E145" i="5"/>
  <c r="F145" i="5" s="1"/>
  <c r="E146" i="5"/>
  <c r="F146" i="5" s="1"/>
  <c r="E147" i="5"/>
  <c r="F147" i="5" s="1"/>
  <c r="E148" i="5"/>
  <c r="F148" i="5" s="1"/>
  <c r="E149" i="5"/>
  <c r="F149" i="5" s="1"/>
  <c r="E150" i="5"/>
  <c r="F150" i="5" s="1"/>
  <c r="I152" i="5"/>
  <c r="D157" i="5"/>
  <c r="E157" i="5" s="1"/>
  <c r="F157" i="5" s="1"/>
  <c r="G157" i="5"/>
  <c r="H157" i="5"/>
  <c r="I157" i="5"/>
  <c r="J157" i="5"/>
  <c r="Q157" i="5" s="1"/>
  <c r="K157" i="5"/>
  <c r="K182" i="5" s="1"/>
  <c r="L157" i="5"/>
  <c r="L182" i="5" s="1"/>
  <c r="M157" i="5"/>
  <c r="M182" i="5" s="1"/>
  <c r="N157" i="5"/>
  <c r="N182" i="5" s="1"/>
  <c r="O157" i="5"/>
  <c r="U158" i="5"/>
  <c r="G163" i="5"/>
  <c r="H163" i="5"/>
  <c r="I163" i="5"/>
  <c r="D163" i="5" s="1"/>
  <c r="E163" i="5" s="1"/>
  <c r="F163" i="5" s="1"/>
  <c r="J163" i="5"/>
  <c r="Q163" i="5" s="1"/>
  <c r="K163" i="5"/>
  <c r="L163" i="5"/>
  <c r="M163" i="5"/>
  <c r="N163" i="5"/>
  <c r="O163" i="5"/>
  <c r="P163" i="5"/>
  <c r="R163" i="5"/>
  <c r="U164" i="5"/>
  <c r="E171" i="5"/>
  <c r="F171" i="5" s="1"/>
  <c r="E172" i="5"/>
  <c r="F172" i="5"/>
  <c r="E173" i="5"/>
  <c r="F173" i="5" s="1"/>
  <c r="E174" i="5"/>
  <c r="F174" i="5"/>
  <c r="E175" i="5"/>
  <c r="F175" i="5" s="1"/>
  <c r="E176" i="5"/>
  <c r="F176" i="5" s="1"/>
  <c r="E177" i="5"/>
  <c r="F177" i="5" s="1"/>
  <c r="E178" i="5"/>
  <c r="F178" i="5" s="1"/>
  <c r="E179" i="5"/>
  <c r="F179" i="5" s="1"/>
  <c r="E180" i="5"/>
  <c r="F180" i="5"/>
  <c r="I182" i="5"/>
  <c r="R157" i="5" l="1"/>
  <c r="R182" i="5" s="1"/>
  <c r="P157" i="5"/>
  <c r="P182" i="5" s="1"/>
  <c r="H182" i="5"/>
  <c r="J182" i="5"/>
  <c r="O182" i="5"/>
  <c r="G182" i="5"/>
  <c r="F152" i="5"/>
  <c r="K152" i="5"/>
  <c r="D97" i="5"/>
  <c r="E97" i="5" s="1"/>
  <c r="F97" i="5" s="1"/>
  <c r="R103" i="5"/>
  <c r="J122" i="5"/>
  <c r="R97" i="5"/>
  <c r="R122" i="5" s="1"/>
  <c r="J92" i="5"/>
  <c r="K92" i="5"/>
  <c r="R73" i="5"/>
  <c r="Q73" i="5"/>
  <c r="Q92" i="5" s="1"/>
  <c r="R67" i="5"/>
  <c r="R92" i="5" s="1"/>
  <c r="R43" i="5"/>
  <c r="R62" i="5" s="1"/>
  <c r="I62" i="5"/>
  <c r="P62" i="5"/>
  <c r="F62" i="5"/>
  <c r="P92" i="5"/>
  <c r="F92" i="5"/>
  <c r="F122" i="5"/>
  <c r="P122" i="5"/>
  <c r="Q103" i="5"/>
  <c r="Q97" i="5"/>
  <c r="Q133" i="5"/>
  <c r="Q127" i="5"/>
  <c r="Q152" i="5" s="1"/>
  <c r="R127" i="5"/>
  <c r="R152" i="5" s="1"/>
  <c r="P133" i="5"/>
  <c r="P127" i="5"/>
  <c r="Q182" i="5"/>
  <c r="F182" i="5"/>
  <c r="A4" i="14"/>
  <c r="A4" i="11"/>
  <c r="A4" i="10"/>
  <c r="A4" i="9"/>
  <c r="A4" i="4"/>
  <c r="A3" i="7"/>
  <c r="A3" i="6"/>
  <c r="G114" i="6"/>
  <c r="G94" i="6"/>
  <c r="U14" i="5"/>
  <c r="Q122" i="5" l="1"/>
  <c r="P152" i="5"/>
  <c r="F58" i="6"/>
  <c r="G58" i="6" s="1"/>
  <c r="F59" i="6"/>
  <c r="G59" i="6" s="1"/>
  <c r="F60" i="6"/>
  <c r="G60" i="6" s="1"/>
  <c r="F61" i="6"/>
  <c r="G61" i="6" s="1"/>
  <c r="F62" i="6"/>
  <c r="G62" i="6" s="1"/>
  <c r="F63" i="6"/>
  <c r="G63" i="6" s="1"/>
  <c r="F64" i="6"/>
  <c r="G64" i="6" s="1"/>
  <c r="F65" i="6"/>
  <c r="G65" i="6" s="1"/>
  <c r="F66" i="6"/>
  <c r="G66" i="6" s="1"/>
  <c r="F67" i="6"/>
  <c r="G67" i="6" s="1"/>
  <c r="F68" i="6"/>
  <c r="G68" i="6" s="1"/>
  <c r="F69" i="6"/>
  <c r="G69" i="6" s="1"/>
  <c r="F70" i="6"/>
  <c r="G70" i="6" s="1"/>
  <c r="F71" i="6"/>
  <c r="G71" i="6" s="1"/>
  <c r="F72" i="6"/>
  <c r="G72" i="6" s="1"/>
  <c r="F38" i="6"/>
  <c r="G38" i="6" s="1"/>
  <c r="F39" i="6"/>
  <c r="G39" i="6" s="1"/>
  <c r="F40" i="6"/>
  <c r="G40" i="6" s="1"/>
  <c r="F41" i="6"/>
  <c r="G41" i="6" s="1"/>
  <c r="F42" i="6"/>
  <c r="G42" i="6" s="1"/>
  <c r="F43" i="6"/>
  <c r="G43" i="6" s="1"/>
  <c r="F44" i="6"/>
  <c r="G44" i="6" s="1"/>
  <c r="F45" i="6"/>
  <c r="G45" i="6" s="1"/>
  <c r="F46" i="6"/>
  <c r="G46" i="6" s="1"/>
  <c r="F47" i="6"/>
  <c r="G47" i="6" s="1"/>
  <c r="F48" i="6"/>
  <c r="G48" i="6" s="1"/>
  <c r="F49" i="6"/>
  <c r="G49" i="6" s="1"/>
  <c r="F50" i="6"/>
  <c r="G50" i="6" s="1"/>
  <c r="F51" i="6"/>
  <c r="G51" i="6" s="1"/>
  <c r="F52" i="6"/>
  <c r="G52" i="6" s="1"/>
  <c r="F18" i="6"/>
  <c r="G18" i="6" s="1"/>
  <c r="F19" i="6"/>
  <c r="G19" i="6" s="1"/>
  <c r="F20" i="6"/>
  <c r="G20" i="6" s="1"/>
  <c r="F21" i="6"/>
  <c r="G21" i="6" s="1"/>
  <c r="F22" i="6"/>
  <c r="G22" i="6" s="1"/>
  <c r="F23" i="6"/>
  <c r="G23" i="6" s="1"/>
  <c r="F24" i="6"/>
  <c r="G24" i="6" s="1"/>
  <c r="F25" i="6"/>
  <c r="G25" i="6" s="1"/>
  <c r="F26" i="6"/>
  <c r="G26" i="6" s="1"/>
  <c r="F27" i="6"/>
  <c r="G27" i="6" s="1"/>
  <c r="F28" i="6"/>
  <c r="G28" i="6" s="1"/>
  <c r="F29" i="6"/>
  <c r="G29" i="6" s="1"/>
  <c r="F30" i="6"/>
  <c r="G30" i="6" s="1"/>
  <c r="F31" i="6"/>
  <c r="G31" i="6" s="1"/>
  <c r="F32" i="6"/>
  <c r="G32" i="6" s="1"/>
  <c r="E21" i="5"/>
  <c r="F21" i="5" s="1"/>
  <c r="E22" i="5"/>
  <c r="F22" i="5" s="1"/>
  <c r="E23" i="5"/>
  <c r="F23" i="5" s="1"/>
  <c r="E24" i="5"/>
  <c r="F24" i="5" s="1"/>
  <c r="E25" i="5"/>
  <c r="F25" i="5" s="1"/>
  <c r="E26" i="5"/>
  <c r="F26" i="5" s="1"/>
  <c r="E27" i="5"/>
  <c r="F27" i="5" s="1"/>
  <c r="E28" i="5"/>
  <c r="F28" i="5" s="1"/>
  <c r="E29" i="5"/>
  <c r="F29" i="5" s="1"/>
  <c r="E30" i="5"/>
  <c r="F30" i="5" s="1"/>
  <c r="C56" i="6"/>
  <c r="C55" i="7" s="1"/>
  <c r="C36" i="6"/>
  <c r="C30" i="7" s="1"/>
  <c r="C16" i="6"/>
  <c r="C5" i="7" s="1"/>
  <c r="B6" i="14" s="1"/>
  <c r="G7" i="5"/>
  <c r="G32" i="5" s="1"/>
  <c r="G13" i="5"/>
  <c r="U8" i="5"/>
  <c r="F132" i="6"/>
  <c r="G132" i="6" s="1"/>
  <c r="F131" i="6"/>
  <c r="G131" i="6" s="1"/>
  <c r="F130" i="6"/>
  <c r="G130" i="6" s="1"/>
  <c r="F129" i="6"/>
  <c r="G129" i="6" s="1"/>
  <c r="F128" i="6"/>
  <c r="G128" i="6" s="1"/>
  <c r="F127" i="6"/>
  <c r="G127" i="6" s="1"/>
  <c r="F126" i="6"/>
  <c r="G126" i="6" s="1"/>
  <c r="F125" i="6"/>
  <c r="G125" i="6" s="1"/>
  <c r="F124" i="6"/>
  <c r="G124" i="6" s="1"/>
  <c r="F123" i="6"/>
  <c r="G123" i="6" s="1"/>
  <c r="F122" i="6"/>
  <c r="G122" i="6" s="1"/>
  <c r="F121" i="6"/>
  <c r="G121" i="6" s="1"/>
  <c r="F120" i="6"/>
  <c r="G120" i="6" s="1"/>
  <c r="F119" i="6"/>
  <c r="G119" i="6" s="1"/>
  <c r="F118" i="6"/>
  <c r="G118" i="6" s="1"/>
  <c r="F112" i="6"/>
  <c r="G112" i="6" s="1"/>
  <c r="F111" i="6"/>
  <c r="G111" i="6" s="1"/>
  <c r="F110" i="6"/>
  <c r="G110" i="6" s="1"/>
  <c r="F109" i="6"/>
  <c r="G109" i="6" s="1"/>
  <c r="F108" i="6"/>
  <c r="G108" i="6" s="1"/>
  <c r="F107" i="6"/>
  <c r="G107" i="6" s="1"/>
  <c r="F106" i="6"/>
  <c r="G106" i="6" s="1"/>
  <c r="F105" i="6"/>
  <c r="G105" i="6" s="1"/>
  <c r="F104" i="6"/>
  <c r="G104" i="6" s="1"/>
  <c r="F103" i="6"/>
  <c r="G103" i="6" s="1"/>
  <c r="F102" i="6"/>
  <c r="G102" i="6" s="1"/>
  <c r="F101" i="6"/>
  <c r="G101" i="6" s="1"/>
  <c r="F100" i="6"/>
  <c r="G100" i="6" s="1"/>
  <c r="F99" i="6"/>
  <c r="G99" i="6" s="1"/>
  <c r="F98" i="6"/>
  <c r="G98" i="6" s="1"/>
  <c r="F92" i="6"/>
  <c r="G92" i="6" s="1"/>
  <c r="F91" i="6"/>
  <c r="G91" i="6" s="1"/>
  <c r="F90" i="6"/>
  <c r="G90" i="6" s="1"/>
  <c r="F89" i="6"/>
  <c r="G89" i="6" s="1"/>
  <c r="F88" i="6"/>
  <c r="G88" i="6" s="1"/>
  <c r="F87" i="6"/>
  <c r="G87" i="6" s="1"/>
  <c r="F86" i="6"/>
  <c r="G86" i="6" s="1"/>
  <c r="F85" i="6"/>
  <c r="G85" i="6" s="1"/>
  <c r="F84" i="6"/>
  <c r="G84" i="6" s="1"/>
  <c r="F83" i="6"/>
  <c r="G83" i="6" s="1"/>
  <c r="F82" i="6"/>
  <c r="G82" i="6" s="1"/>
  <c r="F81" i="6"/>
  <c r="G81" i="6" s="1"/>
  <c r="F80" i="6"/>
  <c r="G80" i="6" s="1"/>
  <c r="F79" i="6"/>
  <c r="G79" i="6" s="1"/>
  <c r="F78" i="6"/>
  <c r="G78" i="6" s="1"/>
  <c r="G35" i="10"/>
  <c r="F35" i="10"/>
  <c r="E35" i="10"/>
  <c r="D35" i="10"/>
  <c r="C35" i="10"/>
  <c r="B35" i="10"/>
  <c r="G34" i="10"/>
  <c r="F34" i="10"/>
  <c r="E34" i="10"/>
  <c r="D34" i="10"/>
  <c r="C34" i="10"/>
  <c r="B34" i="10"/>
  <c r="G35" i="9"/>
  <c r="F35" i="9"/>
  <c r="E35" i="9"/>
  <c r="D35" i="9"/>
  <c r="C35" i="9"/>
  <c r="B35" i="9"/>
  <c r="G34" i="9"/>
  <c r="F34" i="9"/>
  <c r="E34" i="9"/>
  <c r="D34" i="9"/>
  <c r="C34" i="9"/>
  <c r="B34" i="9"/>
  <c r="F35" i="4"/>
  <c r="E35" i="4"/>
  <c r="C35" i="4"/>
  <c r="D35" i="4"/>
  <c r="B35" i="4"/>
  <c r="B34" i="4"/>
  <c r="C116" i="6"/>
  <c r="C130" i="7" s="1"/>
  <c r="G6" i="10" s="1"/>
  <c r="C96" i="6"/>
  <c r="C105" i="7" s="1"/>
  <c r="F6" i="4" s="1"/>
  <c r="C76" i="6"/>
  <c r="C80" i="7" s="1"/>
  <c r="O13" i="5"/>
  <c r="N13" i="5"/>
  <c r="M13" i="5"/>
  <c r="L13" i="5"/>
  <c r="K13" i="5"/>
  <c r="J13" i="5"/>
  <c r="R13" i="5" s="1"/>
  <c r="I13" i="5"/>
  <c r="D13" i="5" s="1"/>
  <c r="E13" i="5" s="1"/>
  <c r="F13" i="5" s="1"/>
  <c r="H13" i="5"/>
  <c r="O7" i="5"/>
  <c r="O32" i="5" s="1"/>
  <c r="N7" i="5"/>
  <c r="N32" i="5" s="1"/>
  <c r="M7" i="5"/>
  <c r="M32" i="5" s="1"/>
  <c r="L7" i="5"/>
  <c r="L32" i="5" s="1"/>
  <c r="K7" i="5"/>
  <c r="K32" i="5" s="1"/>
  <c r="J7" i="5"/>
  <c r="R7" i="5" s="1"/>
  <c r="R32" i="5" s="1"/>
  <c r="I7" i="5"/>
  <c r="I32" i="5" s="1"/>
  <c r="H7" i="5"/>
  <c r="H32" i="5" s="1"/>
  <c r="G34" i="4"/>
  <c r="F34" i="4"/>
  <c r="E34" i="4"/>
  <c r="D34" i="4"/>
  <c r="C34" i="4"/>
  <c r="E151" i="7"/>
  <c r="F151" i="7" s="1"/>
  <c r="E150" i="7"/>
  <c r="F150" i="7" s="1"/>
  <c r="E149" i="7"/>
  <c r="F149" i="7" s="1"/>
  <c r="E148" i="7"/>
  <c r="F148" i="7" s="1"/>
  <c r="E147" i="7"/>
  <c r="F147" i="7" s="1"/>
  <c r="E146" i="7"/>
  <c r="F146" i="7" s="1"/>
  <c r="E145" i="7"/>
  <c r="F145" i="7" s="1"/>
  <c r="E144" i="7"/>
  <c r="F144" i="7" s="1"/>
  <c r="E143" i="7"/>
  <c r="F143" i="7" s="1"/>
  <c r="E142" i="7"/>
  <c r="F142" i="7" s="1"/>
  <c r="E141" i="7"/>
  <c r="F141" i="7" s="1"/>
  <c r="E140" i="7"/>
  <c r="F140" i="7" s="1"/>
  <c r="E139" i="7"/>
  <c r="F139" i="7" s="1"/>
  <c r="E138" i="7"/>
  <c r="F138" i="7" s="1"/>
  <c r="E137" i="7"/>
  <c r="F137" i="7" s="1"/>
  <c r="E136" i="7"/>
  <c r="F136" i="7" s="1"/>
  <c r="E135" i="7"/>
  <c r="F135" i="7" s="1"/>
  <c r="E134" i="7"/>
  <c r="F134" i="7" s="1"/>
  <c r="E133" i="7"/>
  <c r="F133" i="7" s="1"/>
  <c r="E132" i="7"/>
  <c r="F132" i="7" s="1"/>
  <c r="E126" i="7"/>
  <c r="F126" i="7" s="1"/>
  <c r="E125" i="7"/>
  <c r="F125" i="7" s="1"/>
  <c r="E124" i="7"/>
  <c r="F124" i="7" s="1"/>
  <c r="E123" i="7"/>
  <c r="F123" i="7" s="1"/>
  <c r="E122" i="7"/>
  <c r="F122" i="7" s="1"/>
  <c r="E121" i="7"/>
  <c r="F121" i="7" s="1"/>
  <c r="E120" i="7"/>
  <c r="F120" i="7" s="1"/>
  <c r="E119" i="7"/>
  <c r="F119" i="7" s="1"/>
  <c r="E118" i="7"/>
  <c r="F118" i="7" s="1"/>
  <c r="E117" i="7"/>
  <c r="F117" i="7" s="1"/>
  <c r="E116" i="7"/>
  <c r="F116" i="7" s="1"/>
  <c r="E115" i="7"/>
  <c r="F115" i="7" s="1"/>
  <c r="E114" i="7"/>
  <c r="F114" i="7" s="1"/>
  <c r="E113" i="7"/>
  <c r="F113" i="7" s="1"/>
  <c r="E112" i="7"/>
  <c r="F112" i="7" s="1"/>
  <c r="E111" i="7"/>
  <c r="F111" i="7" s="1"/>
  <c r="E110" i="7"/>
  <c r="F110" i="7" s="1"/>
  <c r="E109" i="7"/>
  <c r="F109" i="7" s="1"/>
  <c r="E108" i="7"/>
  <c r="F108" i="7" s="1"/>
  <c r="E107" i="7"/>
  <c r="F107" i="7" s="1"/>
  <c r="E101" i="7"/>
  <c r="F101" i="7" s="1"/>
  <c r="E100" i="7"/>
  <c r="F100" i="7" s="1"/>
  <c r="E99" i="7"/>
  <c r="F99" i="7" s="1"/>
  <c r="E98" i="7"/>
  <c r="F98" i="7" s="1"/>
  <c r="E97" i="7"/>
  <c r="F97" i="7" s="1"/>
  <c r="E96" i="7"/>
  <c r="F96" i="7" s="1"/>
  <c r="E95" i="7"/>
  <c r="F95" i="7" s="1"/>
  <c r="E94" i="7"/>
  <c r="F94" i="7" s="1"/>
  <c r="E93" i="7"/>
  <c r="F93" i="7" s="1"/>
  <c r="E92" i="7"/>
  <c r="F92" i="7" s="1"/>
  <c r="E91" i="7"/>
  <c r="F91" i="7" s="1"/>
  <c r="E90" i="7"/>
  <c r="F90" i="7" s="1"/>
  <c r="E89" i="7"/>
  <c r="F89" i="7" s="1"/>
  <c r="E88" i="7"/>
  <c r="F88" i="7" s="1"/>
  <c r="E87" i="7"/>
  <c r="F87" i="7" s="1"/>
  <c r="E86" i="7"/>
  <c r="F86" i="7" s="1"/>
  <c r="E85" i="7"/>
  <c r="F85" i="7" s="1"/>
  <c r="E84" i="7"/>
  <c r="F84" i="7" s="1"/>
  <c r="E83" i="7"/>
  <c r="F83" i="7" s="1"/>
  <c r="E82" i="7"/>
  <c r="F82" i="7" s="1"/>
  <c r="E76" i="7"/>
  <c r="F76" i="7" s="1"/>
  <c r="E75" i="7"/>
  <c r="F75" i="7" s="1"/>
  <c r="E74" i="7"/>
  <c r="F74" i="7" s="1"/>
  <c r="E73" i="7"/>
  <c r="F73" i="7" s="1"/>
  <c r="E72" i="7"/>
  <c r="F72" i="7" s="1"/>
  <c r="E71" i="7"/>
  <c r="F71" i="7" s="1"/>
  <c r="E70" i="7"/>
  <c r="F70" i="7" s="1"/>
  <c r="E69" i="7"/>
  <c r="F69" i="7" s="1"/>
  <c r="E68" i="7"/>
  <c r="F68" i="7" s="1"/>
  <c r="E67" i="7"/>
  <c r="F67" i="7" s="1"/>
  <c r="E66" i="7"/>
  <c r="F66" i="7" s="1"/>
  <c r="E65" i="7"/>
  <c r="F65" i="7" s="1"/>
  <c r="E64" i="7"/>
  <c r="F64" i="7" s="1"/>
  <c r="E63" i="7"/>
  <c r="F63" i="7" s="1"/>
  <c r="E62" i="7"/>
  <c r="F62" i="7" s="1"/>
  <c r="E61" i="7"/>
  <c r="F61" i="7" s="1"/>
  <c r="E60" i="7"/>
  <c r="F60" i="7" s="1"/>
  <c r="E59" i="7"/>
  <c r="F59" i="7" s="1"/>
  <c r="E58" i="7"/>
  <c r="F58" i="7" s="1"/>
  <c r="E57" i="7"/>
  <c r="F57" i="7" s="1"/>
  <c r="E51" i="7"/>
  <c r="F51" i="7" s="1"/>
  <c r="E50" i="7"/>
  <c r="F50" i="7" s="1"/>
  <c r="E49" i="7"/>
  <c r="F49" i="7" s="1"/>
  <c r="E48" i="7"/>
  <c r="F48" i="7"/>
  <c r="E47" i="7"/>
  <c r="F47" i="7" s="1"/>
  <c r="E46" i="7"/>
  <c r="F46" i="7" s="1"/>
  <c r="E45" i="7"/>
  <c r="F45" i="7" s="1"/>
  <c r="E44" i="7"/>
  <c r="F44" i="7" s="1"/>
  <c r="E43" i="7"/>
  <c r="F43" i="7" s="1"/>
  <c r="E42" i="7"/>
  <c r="F42" i="7" s="1"/>
  <c r="E41" i="7"/>
  <c r="F41" i="7" s="1"/>
  <c r="E40" i="7"/>
  <c r="F40" i="7"/>
  <c r="E39" i="7"/>
  <c r="F39" i="7" s="1"/>
  <c r="E38" i="7"/>
  <c r="F38" i="7" s="1"/>
  <c r="E37" i="7"/>
  <c r="F37" i="7" s="1"/>
  <c r="E36" i="7"/>
  <c r="F36" i="7" s="1"/>
  <c r="E35" i="7"/>
  <c r="F35" i="7" s="1"/>
  <c r="E34" i="7"/>
  <c r="F34" i="7" s="1"/>
  <c r="E33" i="7"/>
  <c r="F33" i="7" s="1"/>
  <c r="E32" i="7"/>
  <c r="F32" i="7" s="1"/>
  <c r="E8" i="7"/>
  <c r="F8" i="7" s="1"/>
  <c r="E9" i="7"/>
  <c r="F9" i="7" s="1"/>
  <c r="E10" i="7"/>
  <c r="F10" i="7" s="1"/>
  <c r="E11" i="7"/>
  <c r="F11" i="7" s="1"/>
  <c r="E12" i="7"/>
  <c r="F12" i="7" s="1"/>
  <c r="E13" i="7"/>
  <c r="F13" i="7" s="1"/>
  <c r="E14" i="7"/>
  <c r="F14" i="7" s="1"/>
  <c r="E15" i="7"/>
  <c r="F15" i="7" s="1"/>
  <c r="E16" i="7"/>
  <c r="F16" i="7" s="1"/>
  <c r="E17" i="7"/>
  <c r="F17" i="7" s="1"/>
  <c r="E18" i="7"/>
  <c r="F18" i="7" s="1"/>
  <c r="E19" i="7"/>
  <c r="F19" i="7" s="1"/>
  <c r="E20" i="7"/>
  <c r="F20" i="7" s="1"/>
  <c r="E21" i="7"/>
  <c r="F21" i="7" s="1"/>
  <c r="E22" i="7"/>
  <c r="F22" i="7" s="1"/>
  <c r="E23" i="7"/>
  <c r="F23" i="7" s="1"/>
  <c r="E24" i="7"/>
  <c r="F24" i="7" s="1"/>
  <c r="E25" i="7"/>
  <c r="F25" i="7" s="1"/>
  <c r="E26" i="7"/>
  <c r="F26" i="7" s="1"/>
  <c r="E7" i="7"/>
  <c r="F7" i="7" s="1"/>
  <c r="G35" i="4"/>
  <c r="F78" i="7" l="1"/>
  <c r="F28" i="7"/>
  <c r="F103" i="7"/>
  <c r="F128" i="7"/>
  <c r="F47" i="9" s="1"/>
  <c r="F53" i="7"/>
  <c r="F153" i="7"/>
  <c r="G46" i="4" s="1"/>
  <c r="Q13" i="5"/>
  <c r="D7" i="5"/>
  <c r="E7" i="5" s="1"/>
  <c r="F7" i="5" s="1"/>
  <c r="F32" i="5" s="1"/>
  <c r="J32" i="5"/>
  <c r="G20" i="4"/>
  <c r="P7" i="5"/>
  <c r="P13" i="5"/>
  <c r="Q7" i="5"/>
  <c r="E18" i="4"/>
  <c r="D18" i="10"/>
  <c r="G54" i="6"/>
  <c r="G74" i="6"/>
  <c r="G134" i="6"/>
  <c r="G36" i="4" s="1"/>
  <c r="F36" i="4"/>
  <c r="E36" i="9"/>
  <c r="G34" i="6"/>
  <c r="B36" i="9" s="1"/>
  <c r="B37" i="9" s="1"/>
  <c r="D6" i="10"/>
  <c r="D6" i="4"/>
  <c r="F6" i="9"/>
  <c r="G40" i="11"/>
  <c r="F46" i="4"/>
  <c r="E46" i="4"/>
  <c r="E47" i="9"/>
  <c r="C40" i="11"/>
  <c r="F18" i="11"/>
  <c r="E20" i="11"/>
  <c r="D20" i="4"/>
  <c r="C20" i="14"/>
  <c r="B6" i="4"/>
  <c r="G6" i="11"/>
  <c r="B6" i="11"/>
  <c r="B6" i="9"/>
  <c r="D6" i="9"/>
  <c r="D6" i="11"/>
  <c r="F6" i="11"/>
  <c r="E6" i="9"/>
  <c r="E6" i="4"/>
  <c r="E6" i="11"/>
  <c r="E6" i="10"/>
  <c r="C6" i="14"/>
  <c r="C6" i="9"/>
  <c r="C6" i="4"/>
  <c r="C6" i="10"/>
  <c r="C6" i="11"/>
  <c r="D6" i="14"/>
  <c r="G6" i="9"/>
  <c r="F6" i="10"/>
  <c r="G6" i="4"/>
  <c r="B6" i="10"/>
  <c r="F40" i="11" l="1"/>
  <c r="F48" i="10"/>
  <c r="D46" i="4"/>
  <c r="D48" i="10"/>
  <c r="D40" i="14"/>
  <c r="D40" i="11"/>
  <c r="D47" i="9"/>
  <c r="G47" i="9"/>
  <c r="G48" i="10"/>
  <c r="C40" i="14"/>
  <c r="C47" i="9"/>
  <c r="C46" i="4"/>
  <c r="C48" i="10"/>
  <c r="E48" i="10"/>
  <c r="E40" i="11"/>
  <c r="B48" i="10"/>
  <c r="B49" i="10" s="1"/>
  <c r="B47" i="9"/>
  <c r="B48" i="9" s="1"/>
  <c r="B40" i="11"/>
  <c r="B41" i="11" s="1"/>
  <c r="C41" i="11" s="1"/>
  <c r="B46" i="4"/>
  <c r="B47" i="4" s="1"/>
  <c r="C47" i="4" s="1"/>
  <c r="B40" i="14"/>
  <c r="B41" i="14" s="1"/>
  <c r="G20" i="9"/>
  <c r="C19" i="14"/>
  <c r="C19" i="4"/>
  <c r="C19" i="9"/>
  <c r="C19" i="10"/>
  <c r="C18" i="14"/>
  <c r="G18" i="4"/>
  <c r="E19" i="9"/>
  <c r="C19" i="11"/>
  <c r="C18" i="11"/>
  <c r="F18" i="10"/>
  <c r="F18" i="4"/>
  <c r="F18" i="9"/>
  <c r="D19" i="10"/>
  <c r="D18" i="9"/>
  <c r="D18" i="4"/>
  <c r="D18" i="11"/>
  <c r="Q32" i="5"/>
  <c r="B18" i="9" s="1"/>
  <c r="D18" i="14"/>
  <c r="C18" i="9"/>
  <c r="G20" i="11"/>
  <c r="G20" i="10"/>
  <c r="E18" i="9"/>
  <c r="D19" i="14"/>
  <c r="E19" i="11"/>
  <c r="E19" i="10"/>
  <c r="B20" i="14"/>
  <c r="B21" i="14" s="1"/>
  <c r="C21" i="14" s="1"/>
  <c r="B20" i="10"/>
  <c r="B21" i="10" s="1"/>
  <c r="B20" i="11"/>
  <c r="B21" i="11" s="1"/>
  <c r="B20" i="4"/>
  <c r="B21" i="4" s="1"/>
  <c r="B20" i="9"/>
  <c r="B21" i="9" s="1"/>
  <c r="G18" i="10"/>
  <c r="D19" i="11"/>
  <c r="D19" i="4"/>
  <c r="C18" i="4"/>
  <c r="G18" i="11"/>
  <c r="D19" i="9"/>
  <c r="G18" i="9"/>
  <c r="E19" i="4"/>
  <c r="E18" i="11"/>
  <c r="E18" i="10"/>
  <c r="G19" i="10"/>
  <c r="G19" i="9"/>
  <c r="G19" i="11"/>
  <c r="G19" i="4"/>
  <c r="P32" i="5"/>
  <c r="C18" i="10"/>
  <c r="F19" i="11"/>
  <c r="F19" i="9"/>
  <c r="F19" i="4"/>
  <c r="F19" i="10"/>
  <c r="F36" i="10"/>
  <c r="F30" i="11"/>
  <c r="F36" i="9"/>
  <c r="G36" i="9"/>
  <c r="G36" i="10"/>
  <c r="E36" i="10"/>
  <c r="E36" i="4"/>
  <c r="G30" i="11"/>
  <c r="B36" i="10"/>
  <c r="B37" i="10" s="1"/>
  <c r="B30" i="11"/>
  <c r="B31" i="11" s="1"/>
  <c r="E30" i="11"/>
  <c r="B30" i="14"/>
  <c r="B31" i="14" s="1"/>
  <c r="B36" i="4"/>
  <c r="B37" i="4" s="1"/>
  <c r="C37" i="4" s="1"/>
  <c r="D30" i="11"/>
  <c r="D36" i="10"/>
  <c r="D30" i="14"/>
  <c r="D36" i="4"/>
  <c r="D36" i="9"/>
  <c r="C30" i="14"/>
  <c r="C36" i="4"/>
  <c r="C36" i="9"/>
  <c r="C37" i="9" s="1"/>
  <c r="C30" i="11"/>
  <c r="C36" i="10"/>
  <c r="C20" i="11"/>
  <c r="C21" i="11" s="1"/>
  <c r="D20" i="10"/>
  <c r="D20" i="14"/>
  <c r="D20" i="9"/>
  <c r="C20" i="9"/>
  <c r="C20" i="4"/>
  <c r="C21" i="4" s="1"/>
  <c r="D21" i="4" s="1"/>
  <c r="F20" i="9"/>
  <c r="F20" i="11"/>
  <c r="F20" i="10"/>
  <c r="F20" i="4"/>
  <c r="E20" i="10"/>
  <c r="E20" i="4"/>
  <c r="E20" i="9"/>
  <c r="D20" i="11"/>
  <c r="C20" i="10"/>
  <c r="C49" i="10" l="1"/>
  <c r="D49" i="10" s="1"/>
  <c r="E49" i="10" s="1"/>
  <c r="F49" i="10" s="1"/>
  <c r="G49" i="10" s="1"/>
  <c r="D41" i="11"/>
  <c r="E41" i="11" s="1"/>
  <c r="F41" i="11" s="1"/>
  <c r="G41" i="11" s="1"/>
  <c r="C48" i="9"/>
  <c r="D48" i="9" s="1"/>
  <c r="E48" i="9" s="1"/>
  <c r="F48" i="9" s="1"/>
  <c r="G48" i="9" s="1"/>
  <c r="D47" i="4"/>
  <c r="E47" i="4" s="1"/>
  <c r="F47" i="4" s="1"/>
  <c r="G47" i="4" s="1"/>
  <c r="C41" i="14"/>
  <c r="D41" i="14" s="1"/>
  <c r="B18" i="11"/>
  <c r="B18" i="4"/>
  <c r="B18" i="10"/>
  <c r="B18" i="14"/>
  <c r="C21" i="9"/>
  <c r="D21" i="9" s="1"/>
  <c r="E21" i="9" s="1"/>
  <c r="F21" i="9" s="1"/>
  <c r="G21" i="9" s="1"/>
  <c r="D21" i="14"/>
  <c r="C21" i="10"/>
  <c r="D21" i="10" s="1"/>
  <c r="E21" i="10" s="1"/>
  <c r="F21" i="10" s="1"/>
  <c r="G21" i="10" s="1"/>
  <c r="B19" i="4"/>
  <c r="B19" i="14"/>
  <c r="B19" i="9"/>
  <c r="B19" i="11"/>
  <c r="B19" i="10"/>
  <c r="D37" i="4"/>
  <c r="E37" i="4" s="1"/>
  <c r="F37" i="4" s="1"/>
  <c r="G37" i="4" s="1"/>
  <c r="C37" i="10"/>
  <c r="D37" i="10" s="1"/>
  <c r="E37" i="10" s="1"/>
  <c r="F37" i="10" s="1"/>
  <c r="G37" i="10" s="1"/>
  <c r="D37" i="9"/>
  <c r="E37" i="9" s="1"/>
  <c r="F37" i="9" s="1"/>
  <c r="G37" i="9" s="1"/>
  <c r="C31" i="11"/>
  <c r="D31" i="11" s="1"/>
  <c r="E31" i="11" s="1"/>
  <c r="F31" i="11" s="1"/>
  <c r="G31" i="11" s="1"/>
  <c r="C31" i="14"/>
  <c r="D31" i="14" s="1"/>
  <c r="D21" i="11"/>
  <c r="E21" i="11" s="1"/>
  <c r="F21" i="11" s="1"/>
  <c r="G21" i="11" s="1"/>
  <c r="E21" i="4"/>
  <c r="F21" i="4" s="1"/>
  <c r="G2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tc={C967C5D9-2A2F-4EB1-8BB8-F0820860B899}</author>
    <author>tc={A8BBC751-C7B7-4C11-8C73-F4B2ACFC0BA2}</author>
    <author>tc={BB94713E-80CA-4893-A4BB-A0D9B5A07F9A}</author>
    <author>tc={BA02E0E5-CA0F-417B-ABAE-203BEC703799}</author>
  </authors>
  <commentList>
    <comment ref="D36" authorId="0" shapeId="0" xr:uid="{C967C5D9-2A2F-4EB1-8BB8-F0820860B899}">
      <text>
        <t>[Threaded comment]
Your version of Excel allows you to read this threaded comment; however, any edits to it will get removed if the file is opened in a newer version of Excel. Learn more: https://go.microsoft.com/fwlink/?linkid=870924
Comment:
    These fields were revised Aug. 2020</t>
      </text>
    </comment>
    <comment ref="E36" authorId="1" shapeId="0" xr:uid="{A8BBC751-C7B7-4C11-8C73-F4B2ACFC0BA2}">
      <text>
        <t>[Threaded comment]
Your version of Excel allows you to read this threaded comment; however, any edits to it will get removed if the file is opened in a newer version of Excel. Learn more: https://go.microsoft.com/fwlink/?linkid=870924
Comment:
    Revised Aug. 2020</t>
      </text>
    </comment>
    <comment ref="F36" authorId="2" shapeId="0" xr:uid="{BB94713E-80CA-4893-A4BB-A0D9B5A07F9A}">
      <text>
        <t>[Threaded comment]
Your version of Excel allows you to read this threaded comment; however, any edits to it will get removed if the file is opened in a newer version of Excel. Learn more: https://go.microsoft.com/fwlink/?linkid=870924
Comment:
    Revised Aug. 2020</t>
      </text>
    </comment>
    <comment ref="G36" authorId="3" shapeId="0" xr:uid="{BA02E0E5-CA0F-417B-ABAE-203BEC703799}">
      <text>
        <t>[Threaded comment]
Your version of Excel allows you to read this threaded comment; however, any edits to it will get removed if the file is opened in a newer version of Excel. Learn more: https://go.microsoft.com/fwlink/?linkid=870924
Comment:
    Revised Aug. 2020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tc={D5FB52DA-A4FC-4E2F-9C56-073DF0B8255C}</author>
    <author>tc={1F001094-87D0-49D7-B38B-947DF275FBFF}</author>
    <author>tc={DD20B7BA-481C-49E2-AFE4-C7EBF56091CB}</author>
    <author>tc={E0222526-61D9-455B-B293-E17ED87781AA}</author>
  </authors>
  <commentList>
    <comment ref="D36" authorId="0" shapeId="0" xr:uid="{D5FB52DA-A4FC-4E2F-9C56-073DF0B8255C}">
      <text>
        <t>[Threaded comment]
Your version of Excel allows you to read this threaded comment; however, any edits to it will get removed if the file is opened in a newer version of Excel. Learn more: https://go.microsoft.com/fwlink/?linkid=870924
Comment:
    Revised Aug. 2020</t>
      </text>
    </comment>
    <comment ref="E36" authorId="1" shapeId="0" xr:uid="{1F001094-87D0-49D7-B38B-947DF275FBFF}">
      <text>
        <t>[Threaded comment]
Your version of Excel allows you to read this threaded comment; however, any edits to it will get removed if the file is opened in a newer version of Excel. Learn more: https://go.microsoft.com/fwlink/?linkid=870924
Comment:
    Revised Aug. 2020</t>
      </text>
    </comment>
    <comment ref="F36" authorId="2" shapeId="0" xr:uid="{DD20B7BA-481C-49E2-AFE4-C7EBF56091CB}">
      <text>
        <t>[Threaded comment]
Your version of Excel allows you to read this threaded comment; however, any edits to it will get removed if the file is opened in a newer version of Excel. Learn more: https://go.microsoft.com/fwlink/?linkid=870924
Comment:
    Revised Aug. 2020</t>
      </text>
    </comment>
    <comment ref="G36" authorId="3" shapeId="0" xr:uid="{E0222526-61D9-455B-B293-E17ED87781AA}">
      <text>
        <t>[Threaded comment]
Your version of Excel allows you to read this threaded comment; however, any edits to it will get removed if the file is opened in a newer version of Excel. Learn more: https://go.microsoft.com/fwlink/?linkid=870924
Comment:
    Revised Aug. 2020</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tc={9BE63D3C-5795-4A80-BB7E-DCA4083B50EF}</author>
  </authors>
  <commentList>
    <comment ref="C30" authorId="0" shapeId="0" xr:uid="{9BE63D3C-5795-4A80-BB7E-DCA4083B50EF}">
      <text>
        <t>[Threaded comment]
Your version of Excel allows you to read this threaded comment; however, any edits to it will get removed if the file is opened in a newer version of Excel. Learn more: https://go.microsoft.com/fwlink/?linkid=870924
Comment:
    Cells C30..G30 Revised Aug. 2020</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tc={311F89B7-53C8-449A-BD34-24B0FB388ECC}</author>
  </authors>
  <commentList>
    <comment ref="C30" authorId="0" shapeId="0" xr:uid="{311F89B7-53C8-449A-BD34-24B0FB388ECC}">
      <text>
        <t>[Threaded comment]
Your version of Excel allows you to read this threaded comment; however, any edits to it will get removed if the file is opened in a newer version of Excel. Learn more: https://go.microsoft.com/fwlink/?linkid=870924
Comment:
    Cells C30..G30 Revised Aug. 2020</t>
      </text>
    </comment>
  </commentList>
</comments>
</file>

<file path=xl/sharedStrings.xml><?xml version="1.0" encoding="utf-8"?>
<sst xmlns="http://schemas.openxmlformats.org/spreadsheetml/2006/main" count="1572" uniqueCount="505">
  <si>
    <t>a.</t>
  </si>
  <si>
    <t>b.</t>
  </si>
  <si>
    <t>Points</t>
  </si>
  <si>
    <t>c.</t>
  </si>
  <si>
    <t>Part II. Other Teaching Activities</t>
  </si>
  <si>
    <t>d.</t>
  </si>
  <si>
    <t>e.</t>
  </si>
  <si>
    <t>f.</t>
  </si>
  <si>
    <t>g.</t>
  </si>
  <si>
    <t>Teaching Points</t>
  </si>
  <si>
    <t>Fall semester</t>
  </si>
  <si>
    <t>Spring semester</t>
  </si>
  <si>
    <t>Avg course rating</t>
  </si>
  <si>
    <t>Avg % negative</t>
  </si>
  <si>
    <t>Avg % positive</t>
  </si>
  <si>
    <t>Course name</t>
  </si>
  <si>
    <t>Activity name</t>
  </si>
  <si>
    <t>Item #</t>
  </si>
  <si>
    <t>Total</t>
  </si>
  <si>
    <t>Research Points</t>
  </si>
  <si>
    <t>2. Research activities</t>
  </si>
  <si>
    <t>Service Points</t>
  </si>
  <si>
    <t>Summary Evaluation</t>
  </si>
  <si>
    <t>Tenure &amp; Promotion Decision</t>
  </si>
  <si>
    <t>TEACHING EFFECTIVENESS</t>
  </si>
  <si>
    <t>Minimum Requirement - Student Evaluations</t>
  </si>
  <si>
    <t>&lt;10% below neutral</t>
  </si>
  <si>
    <t>Student Evaluation Rating</t>
  </si>
  <si>
    <t>3.5 to 4.4</t>
  </si>
  <si>
    <t>Meets Expectations</t>
  </si>
  <si>
    <t>4.5 to 5.0</t>
  </si>
  <si>
    <t>Exceeds Expectations</t>
  </si>
  <si>
    <t>Points Earned This Year</t>
  </si>
  <si>
    <t>Cumulative Activity Points earned</t>
  </si>
  <si>
    <t>Course Rating</t>
  </si>
  <si>
    <t>Standards</t>
  </si>
  <si>
    <t>Student evaluations below neutral (%)</t>
  </si>
  <si>
    <t>Course Rating reported</t>
  </si>
  <si>
    <t>RESEARCH &amp; PUBLICATION</t>
  </si>
  <si>
    <t>Performance/Points</t>
  </si>
  <si>
    <t># minimum publications</t>
  </si>
  <si>
    <t># sole or lead author</t>
  </si>
  <si>
    <t>Points earned this year</t>
  </si>
  <si>
    <t>Cumulative points earned</t>
  </si>
  <si>
    <t>PROFESSIONAL SERVICE</t>
  </si>
  <si>
    <t>i.</t>
  </si>
  <si>
    <t>ii.</t>
  </si>
  <si>
    <t>Maximum</t>
  </si>
  <si>
    <t>h.</t>
  </si>
  <si>
    <t>j.</t>
  </si>
  <si>
    <t>DO NOT ENTER ANY DATA ON THIS PAGE. ENTER DATA ON SERVICE POINTS PAGE</t>
  </si>
  <si>
    <t>Committee Service</t>
  </si>
  <si>
    <t>Chair of the Faculty Senate, Associate Dean, Center Director, Department Chair</t>
  </si>
  <si>
    <t>Select committee memberships</t>
  </si>
  <si>
    <t>Select committee chairs:</t>
  </si>
  <si>
    <t>iii.</t>
  </si>
  <si>
    <t>iv.</t>
  </si>
  <si>
    <t>v.</t>
  </si>
  <si>
    <t>Associate Chair</t>
  </si>
  <si>
    <t>Chair of the Annual Review Committee</t>
  </si>
  <si>
    <t>Chairs of Search &amp; Screen Committees</t>
  </si>
  <si>
    <t>Chair, Program Evaluation &amp; Assessment Committee</t>
  </si>
  <si>
    <t>Other committee chairs at the discretion of the Annual Review Committee based on annual workload</t>
  </si>
  <si>
    <t>Member of the Annual Review Committee</t>
  </si>
  <si>
    <t>Member of a Search &amp; Screen Committee</t>
  </si>
  <si>
    <t>Other committee memberships at the discretion of the Annual Review Committee based on annual workload</t>
  </si>
  <si>
    <t>Chair of committees not included above (including department, college, and university committees</t>
  </si>
  <si>
    <t>Member of a Department committee, including committees in other departments and degree programs (other than Annual Review Committee and Search and Screen Committees, see 1.c. above), College level committees, and University level committees</t>
  </si>
  <si>
    <t>Service to the department</t>
  </si>
  <si>
    <t>Graduate program director</t>
  </si>
  <si>
    <t xml:space="preserve">Secretary to the Department </t>
  </si>
  <si>
    <t xml:space="preserve">Department Library Liaison </t>
  </si>
  <si>
    <t xml:space="preserve">Department Web Liaison </t>
  </si>
  <si>
    <t xml:space="preserve">Department Social Media Liaison </t>
  </si>
  <si>
    <t xml:space="preserve">Program Coordinator/Director </t>
  </si>
  <si>
    <t xml:space="preserve">Member of the Faculty Senate </t>
  </si>
  <si>
    <t>2.0 points per year</t>
  </si>
  <si>
    <t>Official supervisor and instructor of record for a department teaching assistant (per T.A. per semester)</t>
  </si>
  <si>
    <t>Summer teaching (per course)</t>
  </si>
  <si>
    <t>Service to the university community</t>
  </si>
  <si>
    <t>Member of the Executive Committee of the Faculty Senate</t>
  </si>
  <si>
    <t>Chair of a University-wide initiative or organization</t>
  </si>
  <si>
    <t xml:space="preserve">Sponsor/Advisor of a student organization </t>
  </si>
  <si>
    <t>10 hours of student advisement in an academic year (see guidelines for additional notes)</t>
  </si>
  <si>
    <t>4 per cycle</t>
  </si>
  <si>
    <t>Attendance at trainings provided by the Center for Diversity and Inclusion, which promote cultural diversity and cultural competence to support students at UTRGV</t>
  </si>
  <si>
    <t xml:space="preserve">Ally Safe Zone Advocate training </t>
  </si>
  <si>
    <t xml:space="preserve">Dream Zone Advocate training </t>
  </si>
  <si>
    <t xml:space="preserve">Other training or workshops </t>
  </si>
  <si>
    <t>Service to the discipline</t>
  </si>
  <si>
    <t>Publication-related:</t>
  </si>
  <si>
    <t>Referee for scholarly journal article or grant/research proposal (per proposal)</t>
  </si>
  <si>
    <t>Referee for a complete book manuscript</t>
  </si>
  <si>
    <t xml:space="preserve">Referee for a book proposal </t>
  </si>
  <si>
    <t xml:space="preserve">Editor or managing editor of an academic journal </t>
  </si>
  <si>
    <t>vi.</t>
  </si>
  <si>
    <t>vii.</t>
  </si>
  <si>
    <t xml:space="preserve">Guest editor of an academic journal </t>
  </si>
  <si>
    <t>Associate editor or book review editor of an academic journal</t>
  </si>
  <si>
    <t>Conference-related:</t>
  </si>
  <si>
    <t>Conference organizer</t>
  </si>
  <si>
    <t>Serving as panel chair at a professional or scholarly conference</t>
  </si>
  <si>
    <t>Serving as discussant at a professional or scholarly conference</t>
  </si>
  <si>
    <t xml:space="preserve">Chair or President of a professional organization or a professionally related community organization </t>
  </si>
  <si>
    <t>Officer (below the rank of chair/president) of a professional organization or a professionally related community organization</t>
  </si>
  <si>
    <t>Member of an external review committee for a department or academic program at a university other than UTRGV</t>
  </si>
  <si>
    <t xml:space="preserve">External reviewer for a tenure and/or promotion case at a university other than UTRGV </t>
  </si>
  <si>
    <t>Community Service</t>
  </si>
  <si>
    <t xml:space="preserve">Discipline-related presentations to a unit of UTRGV or community organizations </t>
  </si>
  <si>
    <t>4 per year</t>
  </si>
  <si>
    <t xml:space="preserve">Writing an opinion piece or editorial for a newspaper </t>
  </si>
  <si>
    <t>1 per year</t>
  </si>
  <si>
    <t>On-going partnership (meetings, consultations) with community-based organization(s) if it is professionally relevant to teaching and research in Political Science (per 10 hours)</t>
  </si>
  <si>
    <t xml:space="preserve">Testimony before governmental panels, including legislative committees, administrative organizations, and judicial bodies </t>
  </si>
  <si>
    <t>5 per year</t>
  </si>
  <si>
    <t>2 per year 4 per cycle</t>
  </si>
  <si>
    <t>Year 1:</t>
  </si>
  <si>
    <t>Year 2:</t>
  </si>
  <si>
    <t>Year 3:</t>
  </si>
  <si>
    <t>Year 4:</t>
  </si>
  <si>
    <t>Year 5:</t>
  </si>
  <si>
    <t>Year 6:</t>
  </si>
  <si>
    <t>Full citation in APA or APSR format</t>
  </si>
  <si>
    <t>2.d</t>
  </si>
  <si>
    <t>GUIDELINES FOR ANNUAL YEARLY PROGRESS TOWARD TENURE &amp; PROMOTION TO ASSOCIATE PROFESSOR</t>
  </si>
  <si>
    <t>GUIDELINES FOR ANNUAL YEARLY PROGRESS TOWARD PROMOTION TO FULL PROFESSOR</t>
  </si>
  <si>
    <t>GUIDELINES FOR ANNUAL YEARLY PROGRESS TOWARD POST-TENURE REVIEW</t>
  </si>
  <si>
    <t>1.d</t>
  </si>
  <si>
    <t>2.g</t>
  </si>
  <si>
    <t>3.c</t>
  </si>
  <si>
    <t>3.b</t>
  </si>
  <si>
    <t>1 point per year</t>
  </si>
  <si>
    <t>Sole/lead? (Yes/No)</t>
  </si>
  <si>
    <t>1.a</t>
  </si>
  <si>
    <t>2.a</t>
  </si>
  <si>
    <t>2.c</t>
  </si>
  <si>
    <t>2.e</t>
  </si>
  <si>
    <t>2.f</t>
  </si>
  <si>
    <t>2.b</t>
  </si>
  <si>
    <t>Part I Teaching Effectiveness</t>
  </si>
  <si>
    <t>3.a</t>
  </si>
  <si>
    <t>5.a</t>
  </si>
  <si>
    <t>Short title</t>
  </si>
  <si>
    <t>Item</t>
  </si>
  <si>
    <t>3.d</t>
  </si>
  <si>
    <t>Description</t>
  </si>
  <si>
    <t>2.h</t>
  </si>
  <si>
    <t>5.b</t>
  </si>
  <si>
    <t>5.c</t>
  </si>
  <si>
    <t>5.d</t>
  </si>
  <si>
    <t>Dept Chair, Faculty Senate Pres, Assoc Dean, Center Dir. (4.0)</t>
  </si>
  <si>
    <t>Chair, Prog Eval and Assessment committee (3.0)</t>
  </si>
  <si>
    <t>Associate Dept Chair (3.0)</t>
  </si>
  <si>
    <t>Chair, Annual Review Committee (3.0)</t>
  </si>
  <si>
    <t>Search &amp; Screen committee chair (3.0)</t>
  </si>
  <si>
    <t>Other select committee chair (3.0)</t>
  </si>
  <si>
    <t>Member, Annual Review Committee (2.0)</t>
  </si>
  <si>
    <t>Member, Search &amp; Screen Committee (2.0)</t>
  </si>
  <si>
    <t>Chair, other committee (1.5)</t>
  </si>
  <si>
    <t>Member, departmental, college, or university committees (1.0)</t>
  </si>
  <si>
    <t>1.b.1</t>
  </si>
  <si>
    <t>1.b.2</t>
  </si>
  <si>
    <t>1.b.3</t>
  </si>
  <si>
    <t>1.b.4</t>
  </si>
  <si>
    <t>1.b.5</t>
  </si>
  <si>
    <t>1.c.1</t>
  </si>
  <si>
    <t>1.c.2</t>
  </si>
  <si>
    <t>1.c.3</t>
  </si>
  <si>
    <t>1.e</t>
  </si>
  <si>
    <t>2. Service to the department</t>
  </si>
  <si>
    <t>1. Committee Service</t>
  </si>
  <si>
    <t>2.i</t>
  </si>
  <si>
    <t>2.j</t>
  </si>
  <si>
    <t>Graduate program director (3.0)</t>
  </si>
  <si>
    <t>Secretary to the Department (3.0)</t>
  </si>
  <si>
    <t>Department Library Liaison (1.5)</t>
  </si>
  <si>
    <t>Department Web Liaison (1.5)</t>
  </si>
  <si>
    <t>Department Social Media Liaison (1.5)</t>
  </si>
  <si>
    <t>Program Coordinator/Director (1.5)</t>
  </si>
  <si>
    <t>Member of the Faculty Senate (1.5)</t>
  </si>
  <si>
    <t>Supervisor and instructor of record for a TA (0.5)</t>
  </si>
  <si>
    <t>Summer teaching (1.0)</t>
  </si>
  <si>
    <t>* Select committee chairs</t>
  </si>
  <si>
    <t>* Select committee memberships</t>
  </si>
  <si>
    <t>3. Service to the university community</t>
  </si>
  <si>
    <t>* Center for Diversity and Inclusion trainings</t>
  </si>
  <si>
    <t>Ally Safe Zone Advocate training (1.0)</t>
  </si>
  <si>
    <t>Dream Zone Advocate training (1.0)</t>
  </si>
  <si>
    <t>Other training or workshops (0.5)</t>
  </si>
  <si>
    <t>3.e.1</t>
  </si>
  <si>
    <t>3.e.2</t>
  </si>
  <si>
    <t>3.e.3</t>
  </si>
  <si>
    <t>Member of the Executive Committee of the Faculty Senate (1.5)</t>
  </si>
  <si>
    <t>Chair of a University-wide initiative or organization (1.5)</t>
  </si>
  <si>
    <t>Sponsor/Advisor of a student organization (1.5)</t>
  </si>
  <si>
    <t>Student advisement (1.0)</t>
  </si>
  <si>
    <t>4. Service to the discipline</t>
  </si>
  <si>
    <t>* Publication-related:</t>
  </si>
  <si>
    <t>4.a.1</t>
  </si>
  <si>
    <t>Referee for a complete book manuscript (1.0)</t>
  </si>
  <si>
    <t>Referee for journal article or grant/research proposal (0.5)</t>
  </si>
  <si>
    <t>4.a.2</t>
  </si>
  <si>
    <t>Referee for a book proposal (0.25)</t>
  </si>
  <si>
    <t>4.a.3</t>
  </si>
  <si>
    <t>Editor or managing editor of an academic journal (4.0)</t>
  </si>
  <si>
    <t>4.a.4</t>
  </si>
  <si>
    <t>Guest editor of an academic journal (1.0)</t>
  </si>
  <si>
    <t>4.a.5</t>
  </si>
  <si>
    <t>Associate editor or book review editor of an academic journal (0.5)</t>
  </si>
  <si>
    <t>4.a.6</t>
  </si>
  <si>
    <t>Editorial board member (0.25)</t>
  </si>
  <si>
    <t>4.a.7</t>
  </si>
  <si>
    <t xml:space="preserve">Editorial board member </t>
  </si>
  <si>
    <t>* Conference-related</t>
  </si>
  <si>
    <t>Officer of a scholarly/community-based organization (1.5)</t>
  </si>
  <si>
    <t>Conference organizer (2.0)</t>
  </si>
  <si>
    <t>Session (panel) chair (0.25)</t>
  </si>
  <si>
    <t>Discussant (0.5)</t>
  </si>
  <si>
    <t>Chair/President of scholarly/community-based organization (2.0)</t>
  </si>
  <si>
    <t>Member, external review committee (2.0)</t>
  </si>
  <si>
    <t>External reviewer for tenure/promotion outside UTRGV (2.0)</t>
  </si>
  <si>
    <t>4.b.1</t>
  </si>
  <si>
    <t>4.b.2</t>
  </si>
  <si>
    <t>4.b.3</t>
  </si>
  <si>
    <t>4.b.4</t>
  </si>
  <si>
    <t>4.b.5</t>
  </si>
  <si>
    <t>4.b.6</t>
  </si>
  <si>
    <t>4.b.7</t>
  </si>
  <si>
    <t>5. Community Service</t>
  </si>
  <si>
    <t>On-going partnership with community organization (1.0 per 10 hrs)</t>
  </si>
  <si>
    <t>Op-ed (0.25)</t>
  </si>
  <si>
    <t>Discipline-related presentation (0.25)</t>
  </si>
  <si>
    <t>Testimony before governmental panels (2.0)</t>
  </si>
  <si>
    <t>Applied policy report or white paper (2.0)</t>
  </si>
  <si>
    <t>Media citations and interviews (e.g., quotes in newspaper, radio, television); provide list in dossier</t>
  </si>
  <si>
    <t>5.e</t>
  </si>
  <si>
    <t>5.f</t>
  </si>
  <si>
    <t>Minimum Activity Points (cumulative)</t>
  </si>
  <si>
    <t>Minimum Publications (cumulative)</t>
  </si>
  <si>
    <t>These guidelines are based on the total number of points required at the end of each 6-year evaluation cycle as given in Chapter II of the department's Tenure and Promotion Guidelines. These guidelines are meant to provide guidance to faculty members and to the Annual Review and Tenure and Promotion Committees to consider when evaluating whether a faculty member exceeds, meets, or does not meet expectations, or if their performance is unsatisfactory. The committees have the discretion to deviate from these guidelines, but must provide an explanation for doing so in their report.
Definitions of the summary review ratings are provided in Chapter I Section 3 of the department's Tenure and Promotion Guidelines.</t>
  </si>
  <si>
    <t>2 sole or lead (first) author</t>
  </si>
  <si>
    <t>1 sole or lead (first) author</t>
  </si>
  <si>
    <t>Promotion Decision</t>
  </si>
  <si>
    <t>Faculty name:</t>
  </si>
  <si>
    <t>Media citations and interviews (0.1 each). Adjust points as needed.</t>
  </si>
  <si>
    <t>Designated faculty mentor/peer observation (1.0)</t>
  </si>
  <si>
    <t>Official Faculty Mentor to a faculty member at UTRGV or peer observation</t>
  </si>
  <si>
    <t>Alternative calculation</t>
  </si>
  <si>
    <t># SD</t>
  </si>
  <si>
    <t># D</t>
  </si>
  <si>
    <t># N</t>
  </si>
  <si>
    <t># A</t>
  </si>
  <si>
    <t># SA</t>
  </si>
  <si>
    <t>Book? (Yes/No)</t>
  </si>
  <si>
    <t>1. Required Peer-Reviewed Publications (no points awarded)</t>
  </si>
  <si>
    <t>Year #</t>
  </si>
  <si>
    <t>5*</t>
  </si>
  <si>
    <t>* Fifth publication required to exceed publications. Also record publication below for points.</t>
  </si>
  <si>
    <t>Using alternate calculation if given</t>
  </si>
  <si>
    <t>Research Library</t>
  </si>
  <si>
    <t>Service Library</t>
  </si>
  <si>
    <t>Standard calculation</t>
  </si>
  <si>
    <t>New undergrad courses (1.0)</t>
  </si>
  <si>
    <t>Teaching Library</t>
  </si>
  <si>
    <t>DO NOT ENTER ANY DATA ON THIS PAGE. ENTER DATA ON TEACHING POINTS PAGE</t>
  </si>
  <si>
    <t>Part I. Teaching Effectiveness</t>
  </si>
  <si>
    <t>Short item title</t>
  </si>
  <si>
    <t>Activity Points for Student Evaluations</t>
  </si>
  <si>
    <t>1. Activity Points for Student Evaluations</t>
  </si>
  <si>
    <t xml:space="preserve">Below 70% of all responses on the student evaluation forms, for each semester of the evaluation period, falling in the Agree and/or Strongly Agree categories </t>
  </si>
  <si>
    <t>Below 70% positive (0.00)</t>
  </si>
  <si>
    <t xml:space="preserve">70% to 79% of all responses on the student evaluation forms, for each semester of the evaluation period, falling in the Agree and/or Strongly Agree categories </t>
  </si>
  <si>
    <t>70%-79% positive (0.5)</t>
  </si>
  <si>
    <t>1.b</t>
  </si>
  <si>
    <t xml:space="preserve">80% to 89% of all responses on the student evaluation forms, for each semester of the evaluation period, falling in the Agree and/or Strongly Agree categories </t>
  </si>
  <si>
    <t>80%-89% positive (1.0)</t>
  </si>
  <si>
    <t>1.c</t>
  </si>
  <si>
    <t>90% to 100% of all responses on the student evaluation forms, for each semester of the evaluation period, falling in the Agree and/or Strongly Agree categories</t>
  </si>
  <si>
    <t>90% positive and above (1.5)</t>
  </si>
  <si>
    <t>Attendance at teaching workshops and/or seminars sponsored by the UTRGV Center for Teaching Excellence (CTE) or Center for Online Teaching &amp; Training (COLTT)</t>
  </si>
  <si>
    <t>2. Teaching Workshops and Training</t>
  </si>
  <si>
    <t>10 points</t>
  </si>
  <si>
    <t>Basic Blackboard training</t>
  </si>
  <si>
    <t>Basic Blackboard training (2.0)</t>
  </si>
  <si>
    <t xml:space="preserve">Other Blackboard trainings such as Panopto, Bb Collaborate, Grading Center, etc. </t>
  </si>
  <si>
    <t xml:space="preserve">Quality Matters certification </t>
  </si>
  <si>
    <t>QM certification (2.0)</t>
  </si>
  <si>
    <t xml:space="preserve">Quality Matters updates </t>
  </si>
  <si>
    <t>QM updates (0.5)</t>
  </si>
  <si>
    <t xml:space="preserve">Center for Teaching Excellence Learning Communities with 3 or more sessions on one topic </t>
  </si>
  <si>
    <t>CTE Learning Communities (2.0)</t>
  </si>
  <si>
    <t>New Faculty Orientation (must attend at least 75% of activities)</t>
  </si>
  <si>
    <t>New Faculty orientation (2.0)</t>
  </si>
  <si>
    <t>Zoom training</t>
  </si>
  <si>
    <t>Zoom training (0.5)</t>
  </si>
  <si>
    <t>Other teaching training activities</t>
  </si>
  <si>
    <t>Less than 2 hours; list training name and date</t>
  </si>
  <si>
    <t>Other teaching training &lt;2 hrs (0.5)</t>
  </si>
  <si>
    <t>2.h.1</t>
  </si>
  <si>
    <t>More than 2 hours; list training name and date</t>
  </si>
  <si>
    <t>Other teaching training &gt;2 hrs (2.0)</t>
  </si>
  <si>
    <t>2.h.2</t>
  </si>
  <si>
    <t>New courses and course development</t>
  </si>
  <si>
    <t>3. New Courses and Course Develolpment</t>
  </si>
  <si>
    <t>New course development; credit awarded only once course has been approved by curriculum committee and taught by the faculty member who developed the course</t>
  </si>
  <si>
    <t>* New course development</t>
  </si>
  <si>
    <t>New undergraduate courses; list course name</t>
  </si>
  <si>
    <t>3.a.1</t>
  </si>
  <si>
    <t>3 points</t>
  </si>
  <si>
    <t>New graduate courses</t>
  </si>
  <si>
    <t>New grad courses (1.0)</t>
  </si>
  <si>
    <t>3.a.2</t>
  </si>
  <si>
    <t>Development of teaching materials, such as banks of test questions, computer exercises, workbooks, etc.  Provide course name.</t>
  </si>
  <si>
    <t>Development of new teaching material (1.0)</t>
  </si>
  <si>
    <t>4 points</t>
  </si>
  <si>
    <t>New course preparations, i.e., teaching a previously existing course for the first time; list course name and semester</t>
  </si>
  <si>
    <t>New course prep (1.0)</t>
  </si>
  <si>
    <t>6.a</t>
  </si>
  <si>
    <t xml:space="preserve">Teaching Related Activities </t>
  </si>
  <si>
    <t>4. Teaching-related Activities</t>
  </si>
  <si>
    <t>supervising an Independent study</t>
  </si>
  <si>
    <t>Independent study (1.0)</t>
  </si>
  <si>
    <t>4.a</t>
  </si>
  <si>
    <t xml:space="preserve">supervising student research for academic presentation </t>
  </si>
  <si>
    <t>supervising student research for academic presentation (1.0)</t>
  </si>
  <si>
    <t>4.b</t>
  </si>
  <si>
    <t xml:space="preserve">chairing an undergraduate Honors project </t>
  </si>
  <si>
    <t>chairing an undergraduate Honors project (1.0)</t>
  </si>
  <si>
    <t>4.c</t>
  </si>
  <si>
    <t>chairing a Master’s thesis committee (or equivalent)</t>
  </si>
  <si>
    <t>chairing a Master’s thesis committee (or equivalent) (1.0)</t>
  </si>
  <si>
    <t>4.d</t>
  </si>
  <si>
    <t xml:space="preserve">serving on a doctoral dissertation committee at UTRGV or elsewhere </t>
  </si>
  <si>
    <t>serving on a doctoral dissertation committee (1.0)</t>
  </si>
  <si>
    <t>4.e</t>
  </si>
  <si>
    <t>per year</t>
  </si>
  <si>
    <t>serving on a Master’s thesis committee</t>
  </si>
  <si>
    <t>serving on a Master’s thesis committee (0.5)</t>
  </si>
  <si>
    <t>4.f</t>
  </si>
  <si>
    <t xml:space="preserve">supervising a research intern </t>
  </si>
  <si>
    <t>supervising a research intern (0.25)</t>
  </si>
  <si>
    <t>4.g</t>
  </si>
  <si>
    <t xml:space="preserve">Recognitions, honors, and awards </t>
  </si>
  <si>
    <t>5. Recognitions, honors, and awards</t>
  </si>
  <si>
    <t>6 points</t>
  </si>
  <si>
    <t xml:space="preserve">by The University of Texas Rio Grande Valley </t>
  </si>
  <si>
    <t>UTRGV honors (1.0)</t>
  </si>
  <si>
    <t xml:space="preserve">by The University of Texas System </t>
  </si>
  <si>
    <t>UT System honors (2.0)</t>
  </si>
  <si>
    <t>statewide private or non-profit entities</t>
  </si>
  <si>
    <t>Statewide private/non-profit honors (3.0)</t>
  </si>
  <si>
    <t>national private or non-profit entities</t>
  </si>
  <si>
    <t>National/International honors (4.0)</t>
  </si>
  <si>
    <t>Special Teaching Activities</t>
  </si>
  <si>
    <t>6. Special Teaching Activities</t>
  </si>
  <si>
    <t>Incorporation of experiential learning pedagogy(ies) into classes (must be approved by UTRGV Office of Student Engagement; otherwise at the discretion of the Annual Review and Tenure and Promotions committees)</t>
  </si>
  <si>
    <t>Experiential learning (0.5)</t>
  </si>
  <si>
    <t>Teaching abroad (regular semesters only; provide university name)</t>
  </si>
  <si>
    <t>Teaching abroad (1.0)</t>
  </si>
  <si>
    <t>6.b</t>
  </si>
  <si>
    <t>Special teaching modalities</t>
  </si>
  <si>
    <t>* Special teaching modalities</t>
  </si>
  <si>
    <t>Teaching an online class during a regular semester session; per course per semester; list class and semester</t>
  </si>
  <si>
    <t>On-line class (0.25)</t>
  </si>
  <si>
    <t>6.c.1</t>
  </si>
  <si>
    <t>Teaching a course during a regular semester via Interactive Television (must involve at least 5 classes on a campus that is not the faculty member's assigned home campus) per course per semester; list class name</t>
  </si>
  <si>
    <t>ITV class (0.5)</t>
  </si>
  <si>
    <t>6.c.2</t>
  </si>
  <si>
    <t>Teaching a face-to-face course during a regular semester at a site or campus that is not the faculty member’s assigned home campus; per course per semester; list class name, semester</t>
  </si>
  <si>
    <t>Teaching on the other campus (1.0)</t>
  </si>
  <si>
    <t>6.c.3</t>
  </si>
  <si>
    <t># resp</t>
  </si>
  <si>
    <t>DO NOT ENTER ANY DATA ON THIS PAGE. ENTER DATA ON RESEARCH POINTS PAGE</t>
  </si>
  <si>
    <t/>
  </si>
  <si>
    <t>Activity points for publications beyond the minimum required articles or book (see Tenure and Promotion Standards)</t>
  </si>
  <si>
    <t xml:space="preserve">Publication of a peer reviewed book </t>
  </si>
  <si>
    <t xml:space="preserve">When an existing published book authored or co-authored by a faculty member is re-published in a 2nd or later edition </t>
  </si>
  <si>
    <t xml:space="preserve">Each review of an authored or co-authored book in a scholarly journal </t>
  </si>
  <si>
    <t>Publication of a reputable peer reviewed journal article(s) or book chapter(s)</t>
  </si>
  <si>
    <t xml:space="preserve">Publication of a book review in a professional or scholarly journal </t>
  </si>
  <si>
    <t xml:space="preserve">Publication of a review essay (i.e., it has a title and is a multi-book review essay) in a professional or scholarly journal </t>
  </si>
  <si>
    <t xml:space="preserve">Encyclopedia and Handbook articles </t>
  </si>
  <si>
    <t>Peer reviewed</t>
  </si>
  <si>
    <t>Not peer reviewed</t>
  </si>
  <si>
    <t xml:space="preserve">Publication of a textbook </t>
  </si>
  <si>
    <t>Publication of a chapter in a textbook (per chapter)</t>
  </si>
  <si>
    <t>Publication of a non-peer reviewed book by a scholarly or commercial press recognized for its scholarly publications</t>
  </si>
  <si>
    <t>Editorship of a book of readings or anthology</t>
  </si>
  <si>
    <t>Sole or primary editor</t>
  </si>
  <si>
    <t>Associate or assistant editor</t>
  </si>
  <si>
    <t xml:space="preserve">Publication of a non-refereed journal article, book chapter, or article in proceedings </t>
  </si>
  <si>
    <t>Scholarly presentations</t>
  </si>
  <si>
    <t xml:space="preserve">Paper presented to a professional or scholarly conference </t>
  </si>
  <si>
    <t xml:space="preserve">Co-authored paper presentation at a professional or scholarly conference when not present </t>
  </si>
  <si>
    <t>Regional conference</t>
  </si>
  <si>
    <t>National or international conference</t>
  </si>
  <si>
    <t xml:space="preserve">Presentation to a local (RGV) conference </t>
  </si>
  <si>
    <t xml:space="preserve">Presentation at a research panel/workshop/roundtable at a professional or scholarly meeting </t>
  </si>
  <si>
    <t>Grant Activity</t>
  </si>
  <si>
    <t>Applying for an external research grant as a principal or co-principal investigator (per application)</t>
  </si>
  <si>
    <t>Serving as the principal or co-principal investigator on an externally funded grant</t>
  </si>
  <si>
    <t>First year (for receiving the grant)</t>
  </si>
  <si>
    <t>Subsequent years (for managing the grant)</t>
  </si>
  <si>
    <t>Serving as a Research Collaborator on an externally funded grant</t>
  </si>
  <si>
    <t xml:space="preserve">Serving as the principal or co-principal investigator on a research grant awarded by the University of Texas Rio Grande Valley or University of Texas System </t>
  </si>
  <si>
    <t>Honors, recognitions, and awards for research, but not to include non-competitive internal awards</t>
  </si>
  <si>
    <t xml:space="preserve">Development of copyrighted software or “game” for use in a pedagogical, academic, or professional capacity </t>
  </si>
  <si>
    <t>Publication of a translation into a foreign language of an original English work (or vice versa)</t>
  </si>
  <si>
    <t xml:space="preserve">Electronic publication of an authored contribution to a nationally or internationally recognized blog/news media </t>
  </si>
  <si>
    <t xml:space="preserve">Attendance at research workshops, seminars, or trainings </t>
  </si>
  <si>
    <t xml:space="preserve">Lunch time sessions organized by the Office of Research </t>
  </si>
  <si>
    <t xml:space="preserve">Keys to Research certification </t>
  </si>
  <si>
    <t xml:space="preserve">Other research training activities: </t>
  </si>
  <si>
    <t xml:space="preserve">Less than 2 hours </t>
  </si>
  <si>
    <t>More than 2 hours</t>
  </si>
  <si>
    <t>1. Publications</t>
  </si>
  <si>
    <t>Peer-reviewed book (12.0)</t>
  </si>
  <si>
    <t>Book republished (2.0)</t>
  </si>
  <si>
    <t>1.a.1</t>
  </si>
  <si>
    <t>Review of faculty member's book (0.1)</t>
  </si>
  <si>
    <t>1.a.2</t>
  </si>
  <si>
    <t>Peer-reviewed journal article or book chapter (4.0)</t>
  </si>
  <si>
    <t>Book review (1.0)</t>
  </si>
  <si>
    <t>3 points annually</t>
  </si>
  <si>
    <t>Review essay (2.5)</t>
  </si>
  <si>
    <t>2.5 points annually</t>
  </si>
  <si>
    <t>* Encyclopedia and Handbook Articles</t>
  </si>
  <si>
    <t>Peer-reviewed encyclopedia or handbook (2.5)</t>
  </si>
  <si>
    <t>1.e.1</t>
  </si>
  <si>
    <t>Not-peer-reviewed encyclopedia or handbook (2.5)</t>
  </si>
  <si>
    <t>1.e.2</t>
  </si>
  <si>
    <t>Textbook published (7.0)</t>
  </si>
  <si>
    <t>1.f.0</t>
  </si>
  <si>
    <t>Textbook chapter (1.0)</t>
  </si>
  <si>
    <t>1.f.1</t>
  </si>
  <si>
    <t>Non-peer reviewed book (5.0)</t>
  </si>
  <si>
    <t>1.g</t>
  </si>
  <si>
    <t>* Anthology or readings editor</t>
  </si>
  <si>
    <t>Sole/primary editor of an anthology or reader (4.0)</t>
  </si>
  <si>
    <t>1.h.1</t>
  </si>
  <si>
    <t>Assoc/asst editor of an anthology or reader (2.0)</t>
  </si>
  <si>
    <t>1.h.2</t>
  </si>
  <si>
    <t>Non-peer reviewed journal article or chapter (2.5)</t>
  </si>
  <si>
    <t>1.i</t>
  </si>
  <si>
    <t>Trade journal article or applied policy report (2.0)</t>
  </si>
  <si>
    <t>1.j</t>
  </si>
  <si>
    <t>2. Scholarly presentations</t>
  </si>
  <si>
    <t>Conference presentation (2.0)</t>
  </si>
  <si>
    <t>* Co-authored presentations</t>
  </si>
  <si>
    <t>Co-authored, not attending, local conference (0.25)</t>
  </si>
  <si>
    <t>2.b.1</t>
  </si>
  <si>
    <t>Co-authored, not attending, national conference (0.5)</t>
  </si>
  <si>
    <t>2.b.2</t>
  </si>
  <si>
    <t>Local conference presentation (1.0)</t>
  </si>
  <si>
    <t>Research panel/workshop/roundtable presentation (1.0)</t>
  </si>
  <si>
    <t>1 point annually</t>
  </si>
  <si>
    <t>3. Grant activity</t>
  </si>
  <si>
    <t>External research grant application (3.0)</t>
  </si>
  <si>
    <t>* Externally-funded grants</t>
  </si>
  <si>
    <t>PI or co-PI, Year 1 (4.0)</t>
  </si>
  <si>
    <t>3.b.1</t>
  </si>
  <si>
    <t>PI or co-PI, Year 2+ (2.0)</t>
  </si>
  <si>
    <t>3.b.2</t>
  </si>
  <si>
    <t>Research collaborator (1.0)</t>
  </si>
  <si>
    <t>PI or co-PI on UTRGV-funded grant (1.0)</t>
  </si>
  <si>
    <t>4. Honors</t>
  </si>
  <si>
    <t>6 points per cycle</t>
  </si>
  <si>
    <t>Software or game development (2.0)</t>
  </si>
  <si>
    <t>Translation published (1.0)</t>
  </si>
  <si>
    <t>Blog post (0.25)</t>
  </si>
  <si>
    <t>8. Trainings</t>
  </si>
  <si>
    <t>4 points per cycle</t>
  </si>
  <si>
    <t>Lunchtime session (0.5)</t>
  </si>
  <si>
    <t>8.a</t>
  </si>
  <si>
    <t>Keys to Research (1.0)</t>
  </si>
  <si>
    <t>8.b</t>
  </si>
  <si>
    <t>* Other research training</t>
  </si>
  <si>
    <t>Other research training &lt;2 hrs (0.5)</t>
  </si>
  <si>
    <t>8.c.1</t>
  </si>
  <si>
    <t>Other research training &gt;2 hrs (1.0)</t>
  </si>
  <si>
    <t>8.c.2</t>
  </si>
  <si>
    <t>Convert % to #</t>
  </si>
  <si>
    <t>%</t>
  </si>
  <si>
    <t>#</t>
  </si>
  <si>
    <t>Note: The evaluation reports provide the percentage in each category. Use the converter to the right to convert the percentages to raw numbers, one at a time.</t>
  </si>
  <si>
    <t>Other select committee memberships (2.0)</t>
  </si>
  <si>
    <t>GUIDELINES FOR ANNUAL YEARLY PROGRESS TOWARD REVIEW FOR CONTRACT RENEWAL</t>
  </si>
  <si>
    <t>ARC Comments</t>
  </si>
  <si>
    <t>Other Blackboard trainings (0.5)</t>
  </si>
  <si>
    <t>Documented?</t>
  </si>
  <si>
    <t>FOR ARC COMMITTEE USE ONLY</t>
  </si>
  <si>
    <t>Minimum Activity Points (cumulative)-Assoc</t>
  </si>
  <si>
    <t>Minimum Activity Points (cumulative)-Full</t>
  </si>
  <si>
    <t>ADD ROWS ABOVE THIS BAR -- DO NOT REMOVE EMPTY ROWS</t>
  </si>
  <si>
    <t>Year is carried over from Teaching Points page</t>
  </si>
  <si>
    <t>Carried over automatically from the Teaching Points page</t>
  </si>
  <si>
    <t>&lt;- Enter the academic year here and it will automatically be carried over onto all the other pages.</t>
  </si>
  <si>
    <t>&lt;- Enter your name here and it will automatically be carried over onto all the other pages.</t>
  </si>
  <si>
    <t>Note: Year 2 cumulative activity points does not include Year 1, so faculty should enter full year's data in Year 2.</t>
  </si>
  <si>
    <t>GUIDELINES FOR ANNUAL YEARLY PROGRESS TOWARD POST-TENURE REVIEW FOR FACULTY ON THE TEACHING TRACK</t>
  </si>
  <si>
    <t xml:space="preserve">Publication of an article in a professional or trade journal, or author of an externally funded applied policy report* </t>
  </si>
  <si>
    <t>Notes</t>
  </si>
  <si>
    <r>
      <t xml:space="preserve">* </t>
    </r>
    <r>
      <rPr>
        <sz val="11"/>
        <color theme="1"/>
        <rFont val="Cambria"/>
        <family val="1"/>
      </rPr>
      <t>Faculty may choose to report applied policy reports as Research or as Service, but not both.</t>
    </r>
  </si>
  <si>
    <t>Notes:</t>
  </si>
  <si>
    <t>Author of an applied policy report or research-based ‘white paper’ that is sponsored, prepared for, or funded by a governmental, private, or non-profit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</si>
</sst>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6" x14ac:knownFonts="1">
    <font>
      <sz val="11"/>
      <color theme="1"/>
      <name val="Cambria"/>
      <family val="1"/>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mbria"/>
      <family val="1"/>
    </font>
    <font>
      <b/>
      <sz val="11"/>
      <color theme="1"/>
      <name val="Cambria"/>
      <family val="1"/>
    </font>
    <font>
      <b/>
      <sz val="14"/>
      <color theme="1"/>
      <name val="Cambria"/>
      <family val="1"/>
    </font>
    <font>
      <u/>
      <sz val="11"/>
      <color theme="1"/>
      <name val="Calibri"/>
      <family val="2"/>
      <scheme val="minor"/>
    </font>
    <font>
      <sz val="11"/>
      <color theme="1"/>
      <name val="Calibri"/>
      <family val="2"/>
      <scheme val="minor"/>
    </font>
    <font>
      <sz val="11"/>
      <color theme="1"/>
      <name val="Times New Roman"/>
      <family val="1"/>
    </font>
    <font>
      <b/>
      <u/>
      <sz val="11"/>
      <color theme="1"/>
      <name val="Calibri"/>
      <family val="2"/>
      <scheme val="minor"/>
    </font>
    <font>
      <sz val="11"/>
      <name val="Calibri"/>
      <family val="2"/>
      <scheme val="minor"/>
    </font>
    <font>
      <sz val="11"/>
      <name val="Cambria"/>
      <family val="1"/>
    </font>
    <font>
      <sz val="8"/>
      <name val="Cambria"/>
      <family val="1"/>
    </font>
    <font>
      <b/>
      <sz val="11"/>
      <color theme="0"/>
      <name val="Calibri"/>
      <family val="2"/>
      <scheme val="minor"/>
    </font>
    <font>
      <sz val="11"/>
      <color theme="0"/>
      <name val="Cambria"/>
      <family val="1"/>
    </font>
    <font>
      <b/>
      <sz val="20"/>
      <color theme="0"/>
      <name val="Cambria"/>
      <family val="1"/>
    </font>
    <font>
      <b/>
      <sz val="20"/>
      <name val="Cambria"/>
      <family val="1"/>
    </font>
    <font>
      <b/>
      <sz val="12"/>
      <color theme="1"/>
      <name val="Cambria"/>
      <family val="1"/>
    </font>
    <font>
      <sz val="9"/>
      <color theme="1"/>
      <name val="Cambria"/>
      <family val="1"/>
    </font>
    <font>
      <b/>
      <sz val="14"/>
      <color theme="1"/>
      <name val="Calibri"/>
      <family val="2"/>
      <scheme val="minor"/>
    </font>
    <font>
      <b/>
      <sz val="24"/>
      <color theme="1"/>
      <name val="Cambria"/>
      <family val="1"/>
    </font>
    <font>
      <sz val="11"/>
      <color theme="1"/>
      <name val="Calibri Light"/>
      <family val="2"/>
      <scheme val="major"/>
    </font>
    <font>
      <b/>
      <sz val="24"/>
      <color theme="0"/>
      <name val="Cambria"/>
      <family val="1"/>
    </font>
    <font>
      <b/>
      <sz val="11"/>
      <color theme="1"/>
      <name val="Calibri Light"/>
      <family val="2"/>
      <scheme val="major"/>
    </font>
  </fonts>
  <fills count="15">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7"/>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2"/>
        <bgColor indexed="64"/>
      </patternFill>
    </fill>
  </fills>
  <borders count="81">
    <border>
      <left/>
      <right/>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right/>
      <top style="double">
        <color auto="1"/>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auto="1"/>
      </right>
      <top/>
      <bottom style="thin">
        <color auto="1"/>
      </bottom>
      <diagonal/>
    </border>
    <border>
      <left/>
      <right style="thin">
        <color indexed="64"/>
      </right>
      <top style="medium">
        <color indexed="64"/>
      </top>
      <bottom style="medium">
        <color indexed="64"/>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style="medium">
        <color indexed="64"/>
      </top>
      <bottom style="thin">
        <color indexed="64"/>
      </bottom>
      <diagonal/>
    </border>
    <border>
      <left style="thick">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bottom/>
      <diagonal/>
    </border>
    <border>
      <left style="medium">
        <color indexed="64"/>
      </left>
      <right style="thick">
        <color indexed="64"/>
      </right>
      <top/>
      <bottom/>
      <diagonal/>
    </border>
    <border>
      <left/>
      <right style="medium">
        <color indexed="64"/>
      </right>
      <top style="thin">
        <color indexed="64"/>
      </top>
      <bottom style="thin">
        <color indexed="64"/>
      </bottom>
      <diagonal/>
    </border>
    <border>
      <left style="medium">
        <color indexed="64"/>
      </left>
      <right/>
      <top style="double">
        <color auto="1"/>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auto="1"/>
      </top>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3" fillId="0" borderId="0"/>
    <xf numFmtId="43" fontId="5" fillId="0" borderId="0" applyFont="0" applyFill="0" applyBorder="0" applyAlignment="0" applyProtection="0"/>
  </cellStyleXfs>
  <cellXfs count="431">
    <xf numFmtId="0" fontId="0" fillId="0" borderId="0" xfId="0"/>
    <xf numFmtId="0" fontId="5" fillId="0" borderId="0" xfId="0" applyFont="1"/>
    <xf numFmtId="0" fontId="0" fillId="0" borderId="0" xfId="0" applyAlignment="1">
      <alignment wrapText="1"/>
    </xf>
    <xf numFmtId="0" fontId="8" fillId="0" borderId="0" xfId="0" applyFont="1"/>
    <xf numFmtId="0" fontId="0" fillId="0" borderId="0" xfId="0" applyAlignment="1">
      <alignment horizontal="center"/>
    </xf>
    <xf numFmtId="0" fontId="0" fillId="0" borderId="0" xfId="0" applyFont="1"/>
    <xf numFmtId="0" fontId="0" fillId="0" borderId="6" xfId="0" applyBorder="1"/>
    <xf numFmtId="0" fontId="5" fillId="0" borderId="0" xfId="0" applyFont="1" applyAlignment="1">
      <alignment wrapText="1"/>
    </xf>
    <xf numFmtId="0" fontId="0" fillId="0" borderId="0" xfId="0"/>
    <xf numFmtId="2" fontId="5" fillId="0" borderId="0" xfId="0" applyNumberFormat="1" applyFont="1"/>
    <xf numFmtId="0" fontId="0" fillId="0" borderId="0" xfId="0"/>
    <xf numFmtId="0" fontId="0" fillId="0" borderId="0" xfId="0" applyAlignment="1">
      <alignment wrapText="1"/>
    </xf>
    <xf numFmtId="0" fontId="4" fillId="0" borderId="0" xfId="0" applyFont="1" applyBorder="1" applyAlignment="1">
      <alignment horizontal="left"/>
    </xf>
    <xf numFmtId="2" fontId="0" fillId="0" borderId="0" xfId="0" applyNumberFormat="1"/>
    <xf numFmtId="0" fontId="5" fillId="0" borderId="0" xfId="0" applyFont="1" applyAlignment="1">
      <alignment vertical="center" wrapText="1"/>
    </xf>
    <xf numFmtId="0" fontId="0" fillId="0" borderId="0" xfId="0"/>
    <xf numFmtId="0" fontId="11" fillId="0" borderId="0" xfId="0" applyFont="1"/>
    <xf numFmtId="0" fontId="0" fillId="0" borderId="0" xfId="0" applyFont="1" applyAlignment="1">
      <alignment vertical="center" wrapText="1"/>
    </xf>
    <xf numFmtId="0" fontId="5" fillId="0" borderId="0" xfId="0" applyFont="1"/>
    <xf numFmtId="0" fontId="0" fillId="0" borderId="0" xfId="0" applyAlignment="1">
      <alignment wrapText="1"/>
    </xf>
    <xf numFmtId="0" fontId="0" fillId="0" borderId="0" xfId="0"/>
    <xf numFmtId="0" fontId="0" fillId="0" borderId="0" xfId="0" applyFont="1" applyAlignment="1">
      <alignment horizontal="right"/>
    </xf>
    <xf numFmtId="0" fontId="0" fillId="0" borderId="0" xfId="0" applyAlignment="1">
      <alignment wrapText="1"/>
    </xf>
    <xf numFmtId="0" fontId="0" fillId="0" borderId="0" xfId="0" applyFont="1" applyAlignment="1">
      <alignment wrapText="1"/>
    </xf>
    <xf numFmtId="0" fontId="6" fillId="0" borderId="0" xfId="0" applyFont="1" applyAlignment="1"/>
    <xf numFmtId="0" fontId="6" fillId="0" borderId="0" xfId="0" applyFont="1"/>
    <xf numFmtId="0" fontId="5" fillId="0" borderId="0" xfId="0" applyFont="1" applyAlignment="1">
      <alignment wrapText="1"/>
    </xf>
    <xf numFmtId="0" fontId="5" fillId="0" borderId="0" xfId="0" applyFont="1"/>
    <xf numFmtId="0" fontId="0" fillId="0" borderId="0" xfId="0"/>
    <xf numFmtId="0" fontId="0" fillId="4" borderId="10" xfId="0" applyFill="1" applyBorder="1"/>
    <xf numFmtId="0" fontId="0" fillId="3" borderId="10" xfId="0" applyFill="1" applyBorder="1" applyAlignment="1">
      <alignment horizontal="center"/>
    </xf>
    <xf numFmtId="164" fontId="0" fillId="3" borderId="10" xfId="0" applyNumberFormat="1" applyFill="1" applyBorder="1"/>
    <xf numFmtId="9" fontId="0" fillId="3" borderId="10" xfId="1" applyFont="1" applyFill="1" applyBorder="1" applyAlignment="1">
      <alignment horizontal="center"/>
    </xf>
    <xf numFmtId="0" fontId="13" fillId="3" borderId="10" xfId="0" applyFont="1" applyFill="1" applyBorder="1" applyAlignment="1">
      <alignment horizontal="center"/>
    </xf>
    <xf numFmtId="2" fontId="0" fillId="3" borderId="10" xfId="0" applyNumberFormat="1" applyFill="1" applyBorder="1"/>
    <xf numFmtId="0" fontId="6" fillId="0" borderId="0" xfId="0" applyFont="1"/>
    <xf numFmtId="0" fontId="5" fillId="0" borderId="0" xfId="0" applyFont="1"/>
    <xf numFmtId="0" fontId="0" fillId="4" borderId="10" xfId="0" applyFill="1" applyBorder="1" applyAlignment="1">
      <alignment wrapText="1"/>
    </xf>
    <xf numFmtId="0" fontId="0" fillId="0" borderId="0" xfId="0"/>
    <xf numFmtId="0" fontId="4" fillId="0" borderId="0" xfId="0" applyFont="1"/>
    <xf numFmtId="0" fontId="0" fillId="0" borderId="0" xfId="0" applyAlignment="1">
      <alignment wrapText="1"/>
    </xf>
    <xf numFmtId="0" fontId="4" fillId="0" borderId="0" xfId="0" applyFont="1" applyAlignment="1">
      <alignment wrapText="1"/>
    </xf>
    <xf numFmtId="0" fontId="0" fillId="0" borderId="0" xfId="0" applyFont="1"/>
    <xf numFmtId="0" fontId="0" fillId="0" borderId="0" xfId="0" applyFont="1" applyAlignment="1">
      <alignment wrapText="1"/>
    </xf>
    <xf numFmtId="0" fontId="0" fillId="6" borderId="10" xfId="0" applyFill="1" applyBorder="1" applyAlignment="1">
      <alignment wrapText="1"/>
    </xf>
    <xf numFmtId="2" fontId="0" fillId="3" borderId="12" xfId="0" applyNumberFormat="1" applyFill="1" applyBorder="1"/>
    <xf numFmtId="9" fontId="0" fillId="3" borderId="10" xfId="0" applyNumberFormat="1" applyFill="1" applyBorder="1"/>
    <xf numFmtId="0" fontId="0" fillId="3" borderId="21" xfId="0" applyFill="1" applyBorder="1"/>
    <xf numFmtId="2" fontId="0" fillId="3" borderId="22" xfId="0" applyNumberFormat="1" applyFill="1" applyBorder="1"/>
    <xf numFmtId="0" fontId="0" fillId="7" borderId="10" xfId="0" applyFill="1" applyBorder="1"/>
    <xf numFmtId="0" fontId="0" fillId="7" borderId="10" xfId="0" applyFill="1" applyBorder="1" applyAlignment="1">
      <alignment horizontal="center"/>
    </xf>
    <xf numFmtId="0" fontId="0" fillId="2" borderId="10" xfId="0" applyFill="1" applyBorder="1" applyAlignment="1">
      <alignment horizontal="center"/>
    </xf>
    <xf numFmtId="0" fontId="4" fillId="2" borderId="10" xfId="0" applyFont="1" applyFill="1" applyBorder="1"/>
    <xf numFmtId="0" fontId="0" fillId="7" borderId="23" xfId="0" applyFill="1" applyBorder="1" applyAlignment="1">
      <alignment horizontal="center"/>
    </xf>
    <xf numFmtId="0" fontId="0" fillId="7" borderId="12" xfId="0" applyFill="1" applyBorder="1" applyAlignment="1">
      <alignment horizontal="center"/>
    </xf>
    <xf numFmtId="0" fontId="0" fillId="7" borderId="24" xfId="0" applyFill="1" applyBorder="1" applyAlignment="1">
      <alignment horizontal="center"/>
    </xf>
    <xf numFmtId="0" fontId="12" fillId="7" borderId="23" xfId="0" applyFont="1" applyFill="1" applyBorder="1" applyAlignment="1">
      <alignment horizontal="center"/>
    </xf>
    <xf numFmtId="0" fontId="12" fillId="7" borderId="24" xfId="0" applyFont="1" applyFill="1" applyBorder="1" applyAlignment="1">
      <alignment horizontal="center"/>
    </xf>
    <xf numFmtId="0" fontId="0" fillId="0" borderId="0" xfId="0"/>
    <xf numFmtId="0" fontId="0" fillId="3" borderId="15" xfId="0" applyFill="1" applyBorder="1" applyAlignment="1">
      <alignment horizontal="left" wrapText="1"/>
    </xf>
    <xf numFmtId="0" fontId="0" fillId="3" borderId="10" xfId="0" applyNumberFormat="1" applyFill="1" applyBorder="1"/>
    <xf numFmtId="0" fontId="10" fillId="4" borderId="10" xfId="0" applyFont="1" applyFill="1" applyBorder="1" applyAlignment="1" applyProtection="1">
      <alignment wrapText="1"/>
      <protection locked="0"/>
    </xf>
    <xf numFmtId="0" fontId="0" fillId="4" borderId="10" xfId="0" applyFill="1" applyBorder="1" applyProtection="1">
      <protection locked="0"/>
    </xf>
    <xf numFmtId="0" fontId="10" fillId="4" borderId="10" xfId="0" applyFont="1" applyFill="1" applyBorder="1" applyProtection="1">
      <protection locked="0"/>
    </xf>
    <xf numFmtId="9" fontId="0" fillId="3" borderId="25" xfId="1" applyFont="1" applyFill="1" applyBorder="1" applyAlignment="1">
      <alignment horizontal="center"/>
    </xf>
    <xf numFmtId="9" fontId="10" fillId="4" borderId="25" xfId="1" applyFont="1" applyFill="1" applyBorder="1" applyAlignment="1" applyProtection="1">
      <alignment horizontal="center"/>
      <protection locked="0"/>
    </xf>
    <xf numFmtId="0" fontId="0" fillId="4" borderId="21" xfId="0" applyFill="1" applyBorder="1"/>
    <xf numFmtId="0" fontId="0" fillId="3" borderId="12" xfId="0" applyFill="1" applyBorder="1"/>
    <xf numFmtId="9" fontId="0" fillId="3" borderId="12" xfId="1" applyFont="1" applyFill="1" applyBorder="1"/>
    <xf numFmtId="0" fontId="0" fillId="5" borderId="10" xfId="0" applyFill="1" applyBorder="1" applyAlignment="1">
      <alignment horizontal="center" wrapText="1"/>
    </xf>
    <xf numFmtId="0" fontId="0" fillId="0" borderId="0" xfId="0" applyAlignment="1">
      <alignment wrapText="1"/>
    </xf>
    <xf numFmtId="2" fontId="0" fillId="3" borderId="10" xfId="3" applyNumberFormat="1" applyFont="1" applyFill="1" applyBorder="1"/>
    <xf numFmtId="164" fontId="0" fillId="3" borderId="12" xfId="0" applyNumberFormat="1" applyFill="1" applyBorder="1"/>
    <xf numFmtId="0" fontId="0" fillId="8" borderId="0" xfId="0" applyFill="1" applyBorder="1"/>
    <xf numFmtId="0" fontId="0" fillId="8" borderId="7" xfId="0" applyFill="1" applyBorder="1"/>
    <xf numFmtId="0" fontId="0" fillId="8" borderId="0" xfId="0" applyFill="1" applyBorder="1" applyAlignment="1">
      <alignment horizontal="center"/>
    </xf>
    <xf numFmtId="0" fontId="0" fillId="8" borderId="4" xfId="0" applyFill="1" applyBorder="1"/>
    <xf numFmtId="0" fontId="10" fillId="8" borderId="32" xfId="0" applyFont="1" applyFill="1" applyBorder="1" applyAlignment="1">
      <alignment wrapText="1"/>
    </xf>
    <xf numFmtId="0" fontId="0" fillId="8" borderId="1" xfId="0" applyFill="1" applyBorder="1" applyAlignment="1">
      <alignment horizontal="center"/>
    </xf>
    <xf numFmtId="2" fontId="0" fillId="8" borderId="35" xfId="0" applyNumberFormat="1" applyFill="1" applyBorder="1"/>
    <xf numFmtId="0" fontId="10" fillId="8" borderId="2" xfId="0" applyFont="1" applyFill="1" applyBorder="1" applyAlignment="1">
      <alignment wrapText="1"/>
    </xf>
    <xf numFmtId="2" fontId="0" fillId="8" borderId="36" xfId="0" applyNumberFormat="1" applyFill="1" applyBorder="1"/>
    <xf numFmtId="0" fontId="0" fillId="8" borderId="2" xfId="0" applyFill="1" applyBorder="1"/>
    <xf numFmtId="0" fontId="0" fillId="8" borderId="37" xfId="0" applyFill="1" applyBorder="1"/>
    <xf numFmtId="0" fontId="0" fillId="8" borderId="29" xfId="0" applyFill="1" applyBorder="1" applyAlignment="1">
      <alignment horizontal="center"/>
    </xf>
    <xf numFmtId="2" fontId="0" fillId="8" borderId="38" xfId="0" applyNumberFormat="1" applyFill="1" applyBorder="1"/>
    <xf numFmtId="0" fontId="4" fillId="8" borderId="29" xfId="0" applyFont="1" applyFill="1" applyBorder="1"/>
    <xf numFmtId="2" fontId="0" fillId="8" borderId="29" xfId="0" applyNumberFormat="1" applyFill="1" applyBorder="1"/>
    <xf numFmtId="0" fontId="4" fillId="8" borderId="6" xfId="0" applyFont="1" applyFill="1" applyBorder="1"/>
    <xf numFmtId="0" fontId="0" fillId="8" borderId="6" xfId="0" applyFill="1" applyBorder="1"/>
    <xf numFmtId="0" fontId="0" fillId="8" borderId="8" xfId="0" applyFill="1" applyBorder="1"/>
    <xf numFmtId="0" fontId="0" fillId="3" borderId="23" xfId="0" applyFill="1" applyBorder="1" applyAlignment="1">
      <alignment horizontal="center"/>
    </xf>
    <xf numFmtId="164" fontId="0" fillId="3" borderId="23" xfId="0" applyNumberFormat="1" applyFill="1" applyBorder="1"/>
    <xf numFmtId="9" fontId="0" fillId="3" borderId="23" xfId="1" applyFont="1" applyFill="1" applyBorder="1" applyAlignment="1">
      <alignment horizontal="center"/>
    </xf>
    <xf numFmtId="9" fontId="0" fillId="3" borderId="37" xfId="1" applyFont="1" applyFill="1" applyBorder="1" applyAlignment="1">
      <alignment horizontal="center"/>
    </xf>
    <xf numFmtId="0" fontId="0" fillId="4" borderId="24" xfId="0" applyFill="1" applyBorder="1" applyProtection="1">
      <protection locked="0"/>
    </xf>
    <xf numFmtId="0" fontId="0" fillId="5" borderId="23" xfId="0" applyFill="1" applyBorder="1" applyAlignment="1">
      <alignment horizontal="center" wrapText="1"/>
    </xf>
    <xf numFmtId="0" fontId="0" fillId="8" borderId="43" xfId="0" applyFill="1" applyBorder="1"/>
    <xf numFmtId="0" fontId="0" fillId="8" borderId="44" xfId="0" applyFill="1" applyBorder="1"/>
    <xf numFmtId="0" fontId="0" fillId="8" borderId="34" xfId="0" applyFill="1" applyBorder="1"/>
    <xf numFmtId="0" fontId="0" fillId="8" borderId="6" xfId="0" applyFont="1" applyFill="1" applyBorder="1"/>
    <xf numFmtId="0" fontId="0" fillId="4" borderId="24" xfId="0" applyFill="1" applyBorder="1" applyAlignment="1">
      <alignment wrapText="1"/>
    </xf>
    <xf numFmtId="0" fontId="0" fillId="3" borderId="24" xfId="0" applyFill="1" applyBorder="1" applyAlignment="1">
      <alignment horizontal="center"/>
    </xf>
    <xf numFmtId="0" fontId="0" fillId="8" borderId="9" xfId="0" applyFill="1" applyBorder="1"/>
    <xf numFmtId="0" fontId="0" fillId="8" borderId="9" xfId="0" applyFill="1" applyBorder="1" applyAlignment="1">
      <alignment wrapText="1"/>
    </xf>
    <xf numFmtId="0" fontId="0" fillId="8" borderId="45" xfId="0" applyFill="1" applyBorder="1" applyAlignment="1">
      <alignment wrapText="1"/>
    </xf>
    <xf numFmtId="0" fontId="4" fillId="3" borderId="46" xfId="0" applyFont="1" applyFill="1" applyBorder="1" applyAlignment="1">
      <alignment horizontal="right"/>
    </xf>
    <xf numFmtId="0" fontId="4" fillId="8" borderId="4" xfId="0" applyFont="1" applyFill="1" applyBorder="1"/>
    <xf numFmtId="0" fontId="0" fillId="7" borderId="16" xfId="0" applyFill="1" applyBorder="1"/>
    <xf numFmtId="0" fontId="0" fillId="2" borderId="16" xfId="0" applyFill="1" applyBorder="1"/>
    <xf numFmtId="0" fontId="4" fillId="2" borderId="11" xfId="0" applyFont="1" applyFill="1" applyBorder="1" applyAlignment="1">
      <alignment horizontal="center"/>
    </xf>
    <xf numFmtId="0" fontId="0" fillId="3" borderId="11" xfId="0" applyFill="1" applyBorder="1"/>
    <xf numFmtId="0" fontId="0" fillId="3" borderId="16" xfId="0" applyFill="1" applyBorder="1"/>
    <xf numFmtId="0" fontId="0" fillId="3" borderId="17" xfId="0" applyFill="1" applyBorder="1"/>
    <xf numFmtId="0" fontId="0" fillId="3" borderId="13" xfId="0" applyFill="1" applyBorder="1"/>
    <xf numFmtId="0" fontId="0" fillId="10" borderId="20" xfId="0" applyFill="1" applyBorder="1"/>
    <xf numFmtId="0" fontId="4" fillId="10" borderId="20" xfId="0" applyFont="1" applyFill="1" applyBorder="1"/>
    <xf numFmtId="0" fontId="0" fillId="11" borderId="20" xfId="0" applyFill="1" applyBorder="1"/>
    <xf numFmtId="0" fontId="4" fillId="11" borderId="20" xfId="0" applyFont="1" applyFill="1" applyBorder="1"/>
    <xf numFmtId="0" fontId="16" fillId="11" borderId="20" xfId="0" applyFont="1" applyFill="1" applyBorder="1"/>
    <xf numFmtId="0" fontId="15" fillId="11" borderId="20" xfId="0" applyFont="1" applyFill="1" applyBorder="1"/>
    <xf numFmtId="0" fontId="4" fillId="10" borderId="3" xfId="0" applyFont="1" applyFill="1" applyBorder="1"/>
    <xf numFmtId="0" fontId="0" fillId="10" borderId="4" xfId="0" applyFill="1" applyBorder="1"/>
    <xf numFmtId="0" fontId="4" fillId="10" borderId="4" xfId="0" applyFont="1" applyFill="1" applyBorder="1"/>
    <xf numFmtId="0" fontId="4" fillId="10" borderId="5" xfId="0" applyFont="1" applyFill="1" applyBorder="1" applyAlignment="1">
      <alignment horizontal="center"/>
    </xf>
    <xf numFmtId="0" fontId="4" fillId="8" borderId="5" xfId="0" applyFont="1" applyFill="1" applyBorder="1" applyAlignment="1">
      <alignment horizontal="center"/>
    </xf>
    <xf numFmtId="0" fontId="0" fillId="7" borderId="52" xfId="0" applyFill="1" applyBorder="1"/>
    <xf numFmtId="0" fontId="0" fillId="7" borderId="31" xfId="0" applyFill="1" applyBorder="1"/>
    <xf numFmtId="0" fontId="0" fillId="5" borderId="10" xfId="0" applyFill="1" applyBorder="1" applyAlignment="1">
      <alignment horizontal="center"/>
    </xf>
    <xf numFmtId="0" fontId="0" fillId="3" borderId="10" xfId="0" applyNumberFormat="1" applyFill="1" applyBorder="1" applyAlignment="1">
      <alignment horizontal="right"/>
    </xf>
    <xf numFmtId="0" fontId="0" fillId="0" borderId="0" xfId="0" applyFont="1" applyAlignment="1">
      <alignment wrapText="1"/>
    </xf>
    <xf numFmtId="0" fontId="6" fillId="0" borderId="0" xfId="0" applyFont="1"/>
    <xf numFmtId="0" fontId="0" fillId="5" borderId="10" xfId="0" applyFill="1" applyBorder="1" applyAlignment="1">
      <alignment wrapText="1"/>
    </xf>
    <xf numFmtId="0" fontId="5" fillId="0" borderId="0" xfId="0" applyFont="1"/>
    <xf numFmtId="0" fontId="4" fillId="8" borderId="0" xfId="0" applyFont="1" applyFill="1" applyAlignment="1">
      <alignment horizontal="left"/>
    </xf>
    <xf numFmtId="0" fontId="0" fillId="8" borderId="0" xfId="0" applyFill="1" applyAlignment="1">
      <alignment horizontal="center"/>
    </xf>
    <xf numFmtId="2" fontId="0" fillId="8" borderId="0" xfId="0" applyNumberFormat="1" applyFill="1"/>
    <xf numFmtId="0" fontId="0" fillId="8" borderId="0" xfId="0" applyFill="1"/>
    <xf numFmtId="0" fontId="0" fillId="3" borderId="0" xfId="0" applyFill="1" applyAlignment="1">
      <alignment horizontal="center"/>
    </xf>
    <xf numFmtId="9" fontId="0" fillId="3" borderId="10" xfId="1" applyFont="1" applyFill="1" applyBorder="1"/>
    <xf numFmtId="9" fontId="0" fillId="3" borderId="11" xfId="1" applyFont="1" applyFill="1" applyBorder="1"/>
    <xf numFmtId="0" fontId="5" fillId="0" borderId="0" xfId="0" applyFont="1" applyAlignment="1">
      <alignment horizontal="center"/>
    </xf>
    <xf numFmtId="2" fontId="5" fillId="0" borderId="0" xfId="0" applyNumberFormat="1" applyFont="1" applyAlignment="1">
      <alignment horizontal="center"/>
    </xf>
    <xf numFmtId="0" fontId="0" fillId="0" borderId="0" xfId="0" applyFont="1" applyAlignment="1">
      <alignment horizontal="center"/>
    </xf>
    <xf numFmtId="0" fontId="0" fillId="0" borderId="0" xfId="0" applyFont="1" applyAlignment="1">
      <alignment horizontal="left"/>
    </xf>
    <xf numFmtId="0" fontId="0" fillId="0" borderId="0" xfId="0" applyFont="1" applyAlignment="1">
      <alignment horizontal="left" wrapText="1"/>
    </xf>
    <xf numFmtId="0" fontId="6" fillId="0" borderId="0" xfId="0" applyFont="1" applyAlignment="1">
      <alignment wrapText="1"/>
    </xf>
    <xf numFmtId="0" fontId="6" fillId="0" borderId="0" xfId="0" applyFont="1"/>
    <xf numFmtId="0" fontId="5" fillId="0" borderId="0" xfId="0" applyFont="1" applyAlignment="1">
      <alignment wrapText="1"/>
    </xf>
    <xf numFmtId="0" fontId="5" fillId="0" borderId="0" xfId="0" applyFont="1"/>
    <xf numFmtId="0" fontId="0" fillId="0" borderId="0" xfId="0" applyAlignment="1">
      <alignment wrapText="1"/>
    </xf>
    <xf numFmtId="0" fontId="19" fillId="0" borderId="0" xfId="0" applyFont="1"/>
    <xf numFmtId="0" fontId="5" fillId="0" borderId="0" xfId="0" applyFont="1" applyAlignment="1">
      <alignment horizontal="right"/>
    </xf>
    <xf numFmtId="0" fontId="0" fillId="0" borderId="0" xfId="0" applyAlignment="1">
      <alignment horizontal="right"/>
    </xf>
    <xf numFmtId="2" fontId="6" fillId="0" borderId="0" xfId="0" applyNumberFormat="1" applyFont="1"/>
    <xf numFmtId="0" fontId="5" fillId="0" borderId="0" xfId="0" applyFont="1" applyAlignment="1">
      <alignment horizontal="right" wrapText="1"/>
    </xf>
    <xf numFmtId="9" fontId="10" fillId="4" borderId="11" xfId="1" applyFont="1" applyFill="1" applyBorder="1" applyAlignment="1" applyProtection="1">
      <alignment horizontal="center"/>
      <protection locked="0"/>
    </xf>
    <xf numFmtId="9" fontId="0" fillId="3" borderId="25" xfId="1" applyFont="1" applyFill="1" applyBorder="1"/>
    <xf numFmtId="0" fontId="0" fillId="3" borderId="10" xfId="0" applyFill="1" applyBorder="1"/>
    <xf numFmtId="0" fontId="0" fillId="0" borderId="0" xfId="0"/>
    <xf numFmtId="9" fontId="0" fillId="0" borderId="0" xfId="1" applyFont="1"/>
    <xf numFmtId="9" fontId="10" fillId="4" borderId="10" xfId="1" applyFont="1" applyFill="1" applyBorder="1" applyAlignment="1" applyProtection="1">
      <alignment horizontal="center"/>
      <protection locked="0"/>
    </xf>
    <xf numFmtId="9" fontId="0" fillId="4" borderId="10" xfId="1" applyFont="1" applyFill="1" applyBorder="1" applyAlignment="1" applyProtection="1">
      <alignment horizontal="center"/>
      <protection locked="0"/>
    </xf>
    <xf numFmtId="9" fontId="0" fillId="4" borderId="25" xfId="1" applyFont="1" applyFill="1" applyBorder="1" applyAlignment="1" applyProtection="1">
      <alignment horizontal="center"/>
      <protection locked="0"/>
    </xf>
    <xf numFmtId="9" fontId="0" fillId="4" borderId="10" xfId="1" applyFont="1" applyFill="1" applyBorder="1" applyProtection="1">
      <protection locked="0"/>
    </xf>
    <xf numFmtId="9" fontId="0" fillId="4" borderId="25" xfId="1" applyFont="1" applyFill="1" applyBorder="1" applyProtection="1">
      <protection locked="0"/>
    </xf>
    <xf numFmtId="9" fontId="0" fillId="8" borderId="0" xfId="1" applyFont="1" applyFill="1"/>
    <xf numFmtId="0" fontId="0" fillId="0" borderId="0" xfId="0"/>
    <xf numFmtId="2" fontId="13" fillId="3" borderId="25" xfId="0" applyNumberFormat="1" applyFont="1" applyFill="1" applyBorder="1" applyAlignment="1">
      <alignment horizontal="center"/>
    </xf>
    <xf numFmtId="0" fontId="0" fillId="12" borderId="10" xfId="0" applyFill="1" applyBorder="1"/>
    <xf numFmtId="2" fontId="0" fillId="3" borderId="25" xfId="0" applyNumberFormat="1" applyFill="1" applyBorder="1" applyAlignment="1">
      <alignment horizontal="center"/>
    </xf>
    <xf numFmtId="2" fontId="0" fillId="3" borderId="32" xfId="0" applyNumberFormat="1" applyFill="1" applyBorder="1" applyAlignment="1">
      <alignment horizontal="center"/>
    </xf>
    <xf numFmtId="2" fontId="0" fillId="3" borderId="56" xfId="0" applyNumberFormat="1" applyFill="1" applyBorder="1"/>
    <xf numFmtId="2" fontId="0" fillId="5" borderId="37" xfId="0" applyNumberFormat="1" applyFill="1" applyBorder="1" applyAlignment="1">
      <alignment horizontal="center" vertical="center" wrapText="1"/>
    </xf>
    <xf numFmtId="2" fontId="0" fillId="5" borderId="25" xfId="0" applyNumberFormat="1" applyFill="1" applyBorder="1" applyAlignment="1">
      <alignment horizontal="center" vertical="center" wrapText="1"/>
    </xf>
    <xf numFmtId="0" fontId="4" fillId="3" borderId="46" xfId="0" applyFont="1" applyFill="1" applyBorder="1" applyAlignment="1">
      <alignment horizontal="center"/>
    </xf>
    <xf numFmtId="2" fontId="0" fillId="3" borderId="46" xfId="0" applyNumberFormat="1" applyFill="1" applyBorder="1"/>
    <xf numFmtId="0" fontId="0" fillId="4" borderId="24" xfId="0" applyFill="1" applyBorder="1"/>
    <xf numFmtId="0" fontId="0" fillId="5" borderId="24" xfId="0" applyFill="1" applyBorder="1" applyAlignment="1">
      <alignment wrapText="1"/>
    </xf>
    <xf numFmtId="0" fontId="13" fillId="3" borderId="24" xfId="0" applyFont="1" applyFill="1" applyBorder="1" applyAlignment="1">
      <alignment horizontal="center"/>
    </xf>
    <xf numFmtId="2" fontId="13" fillId="3" borderId="32" xfId="0" applyNumberFormat="1" applyFont="1" applyFill="1" applyBorder="1" applyAlignment="1">
      <alignment horizontal="center"/>
    </xf>
    <xf numFmtId="9" fontId="0" fillId="4" borderId="10" xfId="1" applyFont="1" applyFill="1" applyBorder="1"/>
    <xf numFmtId="0" fontId="0" fillId="12" borderId="57" xfId="0" applyFill="1" applyBorder="1"/>
    <xf numFmtId="0" fontId="0" fillId="0" borderId="59" xfId="0" applyBorder="1"/>
    <xf numFmtId="0" fontId="0" fillId="0" borderId="59" xfId="0" applyFont="1" applyBorder="1"/>
    <xf numFmtId="0" fontId="0" fillId="0" borderId="60" xfId="0" applyBorder="1"/>
    <xf numFmtId="0" fontId="6" fillId="0" borderId="61" xfId="0" applyFont="1" applyBorder="1" applyAlignment="1">
      <alignment horizontal="left"/>
    </xf>
    <xf numFmtId="0" fontId="6" fillId="10" borderId="58" xfId="0" applyFont="1" applyFill="1" applyBorder="1"/>
    <xf numFmtId="0" fontId="0" fillId="0" borderId="0" xfId="0"/>
    <xf numFmtId="0" fontId="0" fillId="3" borderId="23" xfId="0" applyFill="1" applyBorder="1" applyAlignment="1">
      <alignment horizontal="left" wrapText="1"/>
    </xf>
    <xf numFmtId="0" fontId="0" fillId="8" borderId="29" xfId="0" applyFill="1" applyBorder="1"/>
    <xf numFmtId="0" fontId="0" fillId="8" borderId="64" xfId="0" applyFill="1" applyBorder="1"/>
    <xf numFmtId="0" fontId="0" fillId="8" borderId="65" xfId="0" applyFill="1" applyBorder="1"/>
    <xf numFmtId="0" fontId="0" fillId="8" borderId="65" xfId="0" applyFill="1" applyBorder="1" applyAlignment="1">
      <alignment wrapText="1"/>
    </xf>
    <xf numFmtId="0" fontId="4" fillId="3" borderId="68" xfId="0" applyFont="1" applyFill="1" applyBorder="1" applyAlignment="1">
      <alignment horizontal="right"/>
    </xf>
    <xf numFmtId="2" fontId="0" fillId="3" borderId="69" xfId="0" applyNumberFormat="1" applyFill="1" applyBorder="1"/>
    <xf numFmtId="2" fontId="0" fillId="8" borderId="30" xfId="0" applyNumberFormat="1" applyFill="1" applyBorder="1"/>
    <xf numFmtId="0" fontId="0" fillId="8" borderId="36" xfId="0" applyFill="1" applyBorder="1"/>
    <xf numFmtId="0" fontId="0" fillId="8" borderId="40" xfId="0" applyFill="1" applyBorder="1"/>
    <xf numFmtId="0" fontId="21" fillId="8" borderId="29" xfId="0" applyFont="1" applyFill="1" applyBorder="1"/>
    <xf numFmtId="0" fontId="0" fillId="13" borderId="25" xfId="0" applyFill="1" applyBorder="1"/>
    <xf numFmtId="0" fontId="0" fillId="13" borderId="26" xfId="0" applyFill="1" applyBorder="1"/>
    <xf numFmtId="0" fontId="8" fillId="0" borderId="6" xfId="0" applyFont="1" applyBorder="1"/>
    <xf numFmtId="0" fontId="0" fillId="0" borderId="6" xfId="0" applyBorder="1" applyAlignment="1">
      <alignment wrapText="1"/>
    </xf>
    <xf numFmtId="0" fontId="0" fillId="0" borderId="59" xfId="0" applyFill="1" applyBorder="1"/>
    <xf numFmtId="0" fontId="0" fillId="4" borderId="72"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4" fillId="12" borderId="10" xfId="0" applyFont="1" applyFill="1" applyBorder="1"/>
    <xf numFmtId="0" fontId="4" fillId="12" borderId="57" xfId="0" applyFont="1" applyFill="1" applyBorder="1" applyAlignment="1">
      <alignment horizontal="center"/>
    </xf>
    <xf numFmtId="0" fontId="4" fillId="14" borderId="23" xfId="0" applyFont="1" applyFill="1" applyBorder="1" applyAlignment="1">
      <alignment horizontal="center"/>
    </xf>
    <xf numFmtId="0" fontId="4" fillId="14" borderId="23" xfId="0" applyFont="1" applyFill="1" applyBorder="1" applyAlignment="1">
      <alignment horizontal="center" wrapText="1"/>
    </xf>
    <xf numFmtId="2" fontId="4" fillId="14" borderId="37" xfId="0" applyNumberFormat="1" applyFont="1" applyFill="1" applyBorder="1" applyAlignment="1">
      <alignment horizontal="center" wrapText="1"/>
    </xf>
    <xf numFmtId="0" fontId="4" fillId="3" borderId="10" xfId="0" applyFont="1" applyFill="1" applyBorder="1" applyAlignment="1">
      <alignment horizontal="center"/>
    </xf>
    <xf numFmtId="2" fontId="4" fillId="3" borderId="25" xfId="0" applyNumberFormat="1" applyFont="1" applyFill="1" applyBorder="1" applyAlignment="1">
      <alignment horizontal="center"/>
    </xf>
    <xf numFmtId="0" fontId="6" fillId="10" borderId="75" xfId="0" applyFont="1" applyFill="1" applyBorder="1"/>
    <xf numFmtId="0" fontId="0" fillId="8" borderId="9" xfId="0" applyFill="1" applyBorder="1"/>
    <xf numFmtId="0" fontId="0" fillId="8" borderId="7" xfId="0" applyFill="1" applyBorder="1"/>
    <xf numFmtId="0" fontId="0" fillId="8" borderId="9" xfId="0" applyFill="1" applyBorder="1"/>
    <xf numFmtId="0" fontId="0" fillId="8" borderId="7" xfId="0" applyFill="1" applyBorder="1"/>
    <xf numFmtId="0" fontId="0" fillId="14" borderId="0" xfId="0" applyFill="1"/>
    <xf numFmtId="0" fontId="0" fillId="14" borderId="0" xfId="0" applyFill="1" applyAlignment="1">
      <alignment horizontal="center"/>
    </xf>
    <xf numFmtId="2" fontId="0" fillId="14" borderId="0" xfId="0" applyNumberFormat="1" applyFill="1"/>
    <xf numFmtId="9" fontId="0" fillId="14" borderId="0" xfId="1" applyFont="1" applyFill="1"/>
    <xf numFmtId="0" fontId="7" fillId="14" borderId="0" xfId="0" applyFont="1" applyFill="1"/>
    <xf numFmtId="0" fontId="4" fillId="14" borderId="2" xfId="0" applyFont="1" applyFill="1" applyBorder="1" applyAlignment="1">
      <alignment horizontal="left"/>
    </xf>
    <xf numFmtId="0" fontId="4" fillId="14" borderId="10" xfId="0" applyFont="1" applyFill="1" applyBorder="1" applyAlignment="1">
      <alignment wrapText="1"/>
    </xf>
    <xf numFmtId="0" fontId="4" fillId="14" borderId="10" xfId="0" applyFont="1" applyFill="1" applyBorder="1" applyAlignment="1">
      <alignment horizontal="center"/>
    </xf>
    <xf numFmtId="2" fontId="4" fillId="14" borderId="10" xfId="0" applyNumberFormat="1" applyFont="1" applyFill="1" applyBorder="1" applyAlignment="1">
      <alignment horizontal="center"/>
    </xf>
    <xf numFmtId="0" fontId="4" fillId="14" borderId="10" xfId="0" applyFont="1" applyFill="1" applyBorder="1" applyAlignment="1">
      <alignment horizontal="center" wrapText="1"/>
    </xf>
    <xf numFmtId="9" fontId="4" fillId="14" borderId="10" xfId="1" applyFont="1" applyFill="1" applyBorder="1" applyAlignment="1">
      <alignment horizontal="center" wrapText="1"/>
    </xf>
    <xf numFmtId="9" fontId="4" fillId="14" borderId="25" xfId="1" applyFont="1" applyFill="1" applyBorder="1" applyAlignment="1">
      <alignment horizontal="center" wrapText="1"/>
    </xf>
    <xf numFmtId="0" fontId="4" fillId="14" borderId="21" xfId="0" applyFont="1" applyFill="1" applyBorder="1" applyAlignment="1">
      <alignment horizontal="center" wrapText="1"/>
    </xf>
    <xf numFmtId="0" fontId="4" fillId="14" borderId="11" xfId="0" applyFont="1" applyFill="1" applyBorder="1" applyAlignment="1">
      <alignment horizontal="center" wrapText="1"/>
    </xf>
    <xf numFmtId="0" fontId="4" fillId="14" borderId="23" xfId="0" applyFont="1" applyFill="1" applyBorder="1"/>
    <xf numFmtId="0" fontId="4" fillId="14" borderId="1" xfId="0" applyFont="1" applyFill="1" applyBorder="1" applyAlignment="1">
      <alignment horizontal="center" wrapText="1"/>
    </xf>
    <xf numFmtId="0" fontId="4" fillId="14" borderId="35" xfId="0" applyFont="1" applyFill="1" applyBorder="1" applyAlignment="1">
      <alignment horizontal="center" wrapText="1"/>
    </xf>
    <xf numFmtId="0" fontId="4" fillId="14" borderId="32" xfId="0" applyFont="1" applyFill="1" applyBorder="1" applyAlignment="1">
      <alignment horizontal="center" wrapText="1"/>
    </xf>
    <xf numFmtId="0" fontId="0" fillId="14" borderId="10" xfId="0" applyFill="1" applyBorder="1"/>
    <xf numFmtId="0" fontId="4" fillId="14" borderId="10" xfId="0" applyFont="1" applyFill="1" applyBorder="1"/>
    <xf numFmtId="0" fontId="0" fillId="14" borderId="24" xfId="0" applyFill="1" applyBorder="1"/>
    <xf numFmtId="0" fontId="4" fillId="14" borderId="23" xfId="0" applyFont="1" applyFill="1" applyBorder="1"/>
    <xf numFmtId="0" fontId="4" fillId="14" borderId="10" xfId="0" applyFont="1" applyFill="1" applyBorder="1"/>
    <xf numFmtId="0" fontId="4" fillId="14" borderId="34" xfId="0" applyFont="1" applyFill="1" applyBorder="1" applyAlignment="1">
      <alignment wrapText="1"/>
    </xf>
    <xf numFmtId="2" fontId="4" fillId="14" borderId="25" xfId="0" applyNumberFormat="1" applyFont="1" applyFill="1" applyBorder="1" applyAlignment="1">
      <alignment horizontal="center"/>
    </xf>
    <xf numFmtId="0" fontId="0" fillId="8" borderId="0" xfId="0" applyFill="1"/>
    <xf numFmtId="0" fontId="0" fillId="8" borderId="2" xfId="0" applyFill="1" applyBorder="1"/>
    <xf numFmtId="0" fontId="21" fillId="14" borderId="3" xfId="0" applyFont="1" applyFill="1" applyBorder="1"/>
    <xf numFmtId="0" fontId="21" fillId="14" borderId="4" xfId="0" applyFont="1" applyFill="1" applyBorder="1"/>
    <xf numFmtId="0" fontId="21" fillId="14" borderId="0" xfId="0" applyFont="1" applyFill="1" applyBorder="1"/>
    <xf numFmtId="0" fontId="0" fillId="14" borderId="0" xfId="0" applyFill="1" applyBorder="1"/>
    <xf numFmtId="0" fontId="6" fillId="14" borderId="62" xfId="0" applyFont="1" applyFill="1" applyBorder="1" applyAlignment="1">
      <alignment horizontal="left"/>
    </xf>
    <xf numFmtId="0" fontId="0" fillId="14" borderId="0" xfId="0" applyFill="1" applyAlignment="1">
      <alignment wrapText="1"/>
    </xf>
    <xf numFmtId="0" fontId="0" fillId="14" borderId="0" xfId="0" applyFill="1" applyBorder="1" applyAlignment="1">
      <alignment horizontal="center"/>
    </xf>
    <xf numFmtId="0" fontId="0" fillId="14" borderId="38" xfId="0" applyFill="1" applyBorder="1"/>
    <xf numFmtId="0" fontId="0" fillId="14" borderId="34" xfId="0" applyFill="1" applyBorder="1"/>
    <xf numFmtId="0" fontId="0" fillId="14" borderId="35" xfId="0" applyFill="1" applyBorder="1"/>
    <xf numFmtId="0" fontId="0" fillId="14" borderId="10" xfId="0" applyFill="1" applyBorder="1" applyAlignment="1">
      <alignment horizontal="right"/>
    </xf>
    <xf numFmtId="0" fontId="0" fillId="14" borderId="6" xfId="0" applyFill="1" applyBorder="1"/>
    <xf numFmtId="0" fontId="6" fillId="0" borderId="0" xfId="0" applyFont="1"/>
    <xf numFmtId="0" fontId="0" fillId="0" borderId="0" xfId="0" applyFont="1" applyAlignment="1">
      <alignment horizontal="left"/>
    </xf>
    <xf numFmtId="0" fontId="0" fillId="8" borderId="0" xfId="0" applyFill="1" applyBorder="1"/>
    <xf numFmtId="0" fontId="0" fillId="8" borderId="7" xfId="0" applyFill="1" applyBorder="1"/>
    <xf numFmtId="0" fontId="4" fillId="14" borderId="10" xfId="0" applyFont="1" applyFill="1" applyBorder="1" applyAlignment="1">
      <alignment wrapText="1"/>
    </xf>
    <xf numFmtId="0" fontId="0" fillId="14" borderId="8" xfId="0" applyFill="1" applyBorder="1"/>
    <xf numFmtId="0" fontId="0" fillId="0" borderId="0" xfId="0" applyFill="1"/>
    <xf numFmtId="0" fontId="23" fillId="14" borderId="74" xfId="0" applyFont="1" applyFill="1" applyBorder="1" applyAlignment="1">
      <alignment wrapText="1"/>
    </xf>
    <xf numFmtId="2" fontId="4" fillId="14" borderId="25" xfId="0" applyNumberFormat="1" applyFont="1" applyFill="1" applyBorder="1"/>
    <xf numFmtId="0" fontId="0" fillId="14" borderId="6" xfId="0" applyFont="1" applyFill="1" applyBorder="1"/>
    <xf numFmtId="0" fontId="4" fillId="14" borderId="24" xfId="0" applyFont="1" applyFill="1" applyBorder="1" applyAlignment="1">
      <alignment horizontal="center" wrapText="1"/>
    </xf>
    <xf numFmtId="0" fontId="16" fillId="2" borderId="0" xfId="0" applyFont="1" applyFill="1" applyBorder="1"/>
    <xf numFmtId="0" fontId="16" fillId="2" borderId="9" xfId="0" applyFont="1" applyFill="1" applyBorder="1"/>
    <xf numFmtId="0" fontId="0" fillId="14" borderId="6" xfId="0" applyFill="1" applyBorder="1" applyAlignment="1">
      <alignment wrapText="1"/>
    </xf>
    <xf numFmtId="0" fontId="0" fillId="14" borderId="0" xfId="0" applyFill="1" applyBorder="1" applyAlignment="1">
      <alignment wrapText="1"/>
    </xf>
    <xf numFmtId="0" fontId="0" fillId="14" borderId="7" xfId="0" applyFill="1" applyBorder="1" applyAlignment="1">
      <alignment wrapText="1"/>
    </xf>
    <xf numFmtId="0" fontId="0" fillId="14" borderId="7" xfId="0" applyFill="1" applyBorder="1"/>
    <xf numFmtId="0" fontId="4" fillId="14" borderId="11" xfId="0" applyFont="1" applyFill="1" applyBorder="1" applyAlignment="1">
      <alignment horizontal="center"/>
    </xf>
    <xf numFmtId="0" fontId="15" fillId="2" borderId="76" xfId="0" applyFont="1" applyFill="1" applyBorder="1"/>
    <xf numFmtId="0" fontId="16" fillId="2" borderId="7" xfId="0" applyFont="1" applyFill="1" applyBorder="1"/>
    <xf numFmtId="0" fontId="4" fillId="14" borderId="3" xfId="0" applyFont="1" applyFill="1" applyBorder="1"/>
    <xf numFmtId="0" fontId="0" fillId="8" borderId="5" xfId="0" applyFill="1" applyBorder="1"/>
    <xf numFmtId="0" fontId="0" fillId="7" borderId="17" xfId="0" applyFill="1" applyBorder="1"/>
    <xf numFmtId="0" fontId="4" fillId="8" borderId="7" xfId="0" applyFont="1" applyFill="1" applyBorder="1" applyAlignment="1">
      <alignment horizontal="center"/>
    </xf>
    <xf numFmtId="0" fontId="4" fillId="14" borderId="6" xfId="0" applyFont="1" applyFill="1" applyBorder="1"/>
    <xf numFmtId="0" fontId="0" fillId="3" borderId="16" xfId="0" applyFont="1" applyFill="1" applyBorder="1"/>
    <xf numFmtId="0" fontId="0" fillId="3" borderId="77" xfId="0" applyFill="1" applyBorder="1"/>
    <xf numFmtId="0" fontId="0" fillId="3" borderId="78" xfId="0" applyFill="1" applyBorder="1"/>
    <xf numFmtId="0" fontId="4" fillId="10" borderId="76" xfId="0" applyFont="1" applyFill="1" applyBorder="1"/>
    <xf numFmtId="0" fontId="4" fillId="10" borderId="79" xfId="0" applyFont="1" applyFill="1" applyBorder="1" applyAlignment="1">
      <alignment horizontal="center"/>
    </xf>
    <xf numFmtId="0" fontId="4" fillId="14" borderId="16" xfId="0" applyFont="1" applyFill="1" applyBorder="1"/>
    <xf numFmtId="0" fontId="15" fillId="11" borderId="76" xfId="0" applyFont="1" applyFill="1" applyBorder="1"/>
    <xf numFmtId="0" fontId="0" fillId="11" borderId="79" xfId="0" applyFill="1" applyBorder="1"/>
    <xf numFmtId="0" fontId="4" fillId="7" borderId="42" xfId="0" applyFont="1" applyFill="1" applyBorder="1" applyAlignment="1">
      <alignment horizontal="center"/>
    </xf>
    <xf numFmtId="0" fontId="4" fillId="7" borderId="13" xfId="0" applyFont="1" applyFill="1" applyBorder="1" applyAlignment="1">
      <alignment horizontal="center"/>
    </xf>
    <xf numFmtId="0" fontId="4" fillId="14" borderId="24" xfId="0" applyFont="1" applyFill="1" applyBorder="1" applyAlignment="1">
      <alignment horizontal="center"/>
    </xf>
    <xf numFmtId="0" fontId="4" fillId="3" borderId="10" xfId="0" applyFont="1" applyFill="1" applyBorder="1" applyAlignment="1">
      <alignment horizontal="left"/>
    </xf>
    <xf numFmtId="0" fontId="4" fillId="7" borderId="33" xfId="0" applyFont="1" applyFill="1" applyBorder="1" applyAlignment="1">
      <alignment horizontal="center"/>
    </xf>
    <xf numFmtId="0" fontId="4" fillId="7" borderId="11" xfId="0" applyFont="1" applyFill="1" applyBorder="1" applyAlignment="1">
      <alignment horizontal="center"/>
    </xf>
    <xf numFmtId="0" fontId="16" fillId="11" borderId="79" xfId="0" applyFont="1" applyFill="1" applyBorder="1"/>
    <xf numFmtId="43" fontId="0" fillId="3" borderId="11" xfId="3" applyFont="1" applyFill="1" applyBorder="1"/>
    <xf numFmtId="2" fontId="0" fillId="3" borderId="12" xfId="3" applyNumberFormat="1" applyFont="1" applyFill="1" applyBorder="1"/>
    <xf numFmtId="43" fontId="0" fillId="3" borderId="13" xfId="3" applyFont="1" applyFill="1" applyBorder="1"/>
    <xf numFmtId="0" fontId="25" fillId="0" borderId="0" xfId="0" applyFont="1" applyFill="1" applyBorder="1" applyAlignment="1">
      <alignment horizontal="left"/>
    </xf>
    <xf numFmtId="0" fontId="5" fillId="0" borderId="0" xfId="0" applyFont="1" applyAlignment="1">
      <alignment wrapText="1"/>
    </xf>
    <xf numFmtId="0" fontId="17" fillId="2" borderId="0" xfId="0" applyFont="1" applyFill="1" applyAlignment="1">
      <alignment horizontal="center"/>
    </xf>
    <xf numFmtId="0" fontId="5" fillId="0" borderId="0" xfId="0" applyFont="1"/>
    <xf numFmtId="0" fontId="0" fillId="0" borderId="0" xfId="0"/>
    <xf numFmtId="0" fontId="0" fillId="0" borderId="0" xfId="0" applyAlignment="1">
      <alignment wrapText="1"/>
    </xf>
    <xf numFmtId="0" fontId="19" fillId="0" borderId="0" xfId="0" applyFont="1"/>
    <xf numFmtId="0" fontId="6" fillId="0" borderId="0" xfId="0" applyFont="1" applyAlignment="1">
      <alignment wrapText="1"/>
    </xf>
    <xf numFmtId="0" fontId="6" fillId="0" borderId="0" xfId="0" applyFont="1"/>
    <xf numFmtId="0" fontId="0" fillId="8" borderId="2" xfId="0" applyFill="1" applyBorder="1"/>
    <xf numFmtId="0" fontId="0" fillId="8" borderId="0" xfId="0" applyFill="1"/>
    <xf numFmtId="0" fontId="0" fillId="8" borderId="9" xfId="0" applyFill="1" applyBorder="1"/>
    <xf numFmtId="0" fontId="0" fillId="8" borderId="45" xfId="0" applyFill="1" applyBorder="1"/>
    <xf numFmtId="0" fontId="25" fillId="14" borderId="6" xfId="0" applyFont="1" applyFill="1" applyBorder="1" applyAlignment="1" applyProtection="1">
      <protection locked="0"/>
    </xf>
    <xf numFmtId="0" fontId="25" fillId="14" borderId="0" xfId="0" applyFont="1" applyFill="1" applyBorder="1" applyAlignment="1" applyProtection="1">
      <protection locked="0"/>
    </xf>
    <xf numFmtId="0" fontId="0" fillId="8" borderId="32" xfId="0" applyFill="1" applyBorder="1"/>
    <xf numFmtId="0" fontId="0" fillId="8" borderId="1" xfId="0" applyFill="1" applyBorder="1"/>
    <xf numFmtId="2" fontId="6" fillId="9" borderId="47" xfId="0" applyNumberFormat="1" applyFont="1" applyFill="1" applyBorder="1" applyAlignment="1">
      <alignment horizontal="center"/>
    </xf>
    <xf numFmtId="2" fontId="6" fillId="9" borderId="19" xfId="0" applyNumberFormat="1" applyFont="1" applyFill="1" applyBorder="1" applyAlignment="1">
      <alignment horizontal="center"/>
    </xf>
    <xf numFmtId="2" fontId="6" fillId="9" borderId="48" xfId="0" applyNumberFormat="1" applyFont="1" applyFill="1" applyBorder="1" applyAlignment="1">
      <alignment horizontal="center"/>
    </xf>
    <xf numFmtId="0" fontId="20" fillId="8" borderId="32" xfId="0" applyFont="1" applyFill="1" applyBorder="1" applyAlignment="1">
      <alignment vertical="center" wrapText="1"/>
    </xf>
    <xf numFmtId="0" fontId="20" fillId="8" borderId="1" xfId="0" applyFont="1" applyFill="1" applyBorder="1" applyAlignment="1">
      <alignment vertical="center" wrapText="1"/>
    </xf>
    <xf numFmtId="0" fontId="20" fillId="8" borderId="18" xfId="0" applyFont="1" applyFill="1" applyBorder="1" applyAlignment="1">
      <alignment vertical="center" wrapText="1"/>
    </xf>
    <xf numFmtId="0" fontId="20" fillId="8" borderId="2" xfId="0" applyFont="1" applyFill="1" applyBorder="1" applyAlignment="1">
      <alignment vertical="center" wrapText="1"/>
    </xf>
    <xf numFmtId="0" fontId="20" fillId="8" borderId="0" xfId="0" applyFont="1" applyFill="1" applyAlignment="1">
      <alignment vertical="center" wrapText="1"/>
    </xf>
    <xf numFmtId="0" fontId="20" fillId="8" borderId="7" xfId="0" applyFont="1" applyFill="1" applyBorder="1" applyAlignment="1">
      <alignment vertical="center" wrapText="1"/>
    </xf>
    <xf numFmtId="0" fontId="20" fillId="8" borderId="37" xfId="0" applyFont="1" applyFill="1" applyBorder="1" applyAlignment="1">
      <alignment vertical="center" wrapText="1"/>
    </xf>
    <xf numFmtId="0" fontId="20" fillId="8" borderId="29" xfId="0" applyFont="1" applyFill="1" applyBorder="1" applyAlignment="1">
      <alignment vertical="center" wrapText="1"/>
    </xf>
    <xf numFmtId="0" fontId="20" fillId="8" borderId="30" xfId="0" applyFont="1" applyFill="1" applyBorder="1" applyAlignment="1">
      <alignment vertical="center" wrapText="1"/>
    </xf>
    <xf numFmtId="0" fontId="4" fillId="14" borderId="23" xfId="0" applyFont="1" applyFill="1" applyBorder="1"/>
    <xf numFmtId="0" fontId="4" fillId="14" borderId="10" xfId="0" applyFont="1" applyFill="1" applyBorder="1"/>
    <xf numFmtId="0" fontId="2" fillId="0" borderId="29" xfId="0" applyFont="1" applyBorder="1"/>
    <xf numFmtId="0" fontId="2" fillId="0" borderId="30" xfId="0" applyFont="1" applyBorder="1"/>
    <xf numFmtId="0" fontId="4" fillId="14" borderId="39" xfId="0" applyFont="1" applyFill="1" applyBorder="1"/>
    <xf numFmtId="0" fontId="4" fillId="14" borderId="40" xfId="0" applyFont="1" applyFill="1" applyBorder="1"/>
    <xf numFmtId="0" fontId="4" fillId="14" borderId="23" xfId="0" applyFont="1" applyFill="1" applyBorder="1" applyAlignment="1">
      <alignment horizontal="left"/>
    </xf>
    <xf numFmtId="0" fontId="4" fillId="14" borderId="24" xfId="0" applyFont="1" applyFill="1" applyBorder="1" applyAlignment="1">
      <alignment horizontal="left"/>
    </xf>
    <xf numFmtId="0" fontId="25" fillId="14" borderId="15" xfId="0" applyFont="1" applyFill="1" applyBorder="1"/>
    <xf numFmtId="0" fontId="0" fillId="8" borderId="27" xfId="0" applyFill="1" applyBorder="1"/>
    <xf numFmtId="0" fontId="0" fillId="8" borderId="28" xfId="0" applyFill="1" applyBorder="1"/>
    <xf numFmtId="0" fontId="0" fillId="8" borderId="63" xfId="0" applyFill="1" applyBorder="1"/>
    <xf numFmtId="9" fontId="6" fillId="10" borderId="10" xfId="1" applyFont="1" applyFill="1" applyBorder="1"/>
    <xf numFmtId="0" fontId="4" fillId="14" borderId="29" xfId="0" applyFont="1" applyFill="1" applyBorder="1"/>
    <xf numFmtId="0" fontId="4" fillId="14" borderId="54" xfId="0" applyFont="1" applyFill="1" applyBorder="1"/>
    <xf numFmtId="0" fontId="24" fillId="2" borderId="6" xfId="0" applyFont="1" applyFill="1" applyBorder="1"/>
    <xf numFmtId="0" fontId="24" fillId="2" borderId="0" xfId="0" applyFont="1" applyFill="1" applyBorder="1"/>
    <xf numFmtId="0" fontId="7" fillId="14" borderId="47" xfId="0" applyFont="1" applyFill="1" applyBorder="1" applyAlignment="1">
      <alignment horizontal="left"/>
    </xf>
    <xf numFmtId="0" fontId="7" fillId="14" borderId="19" xfId="0" applyFont="1" applyFill="1" applyBorder="1" applyAlignment="1">
      <alignment horizontal="left"/>
    </xf>
    <xf numFmtId="0" fontId="4" fillId="14" borderId="41" xfId="0" applyFont="1" applyFill="1" applyBorder="1" applyAlignment="1">
      <alignment horizontal="left"/>
    </xf>
    <xf numFmtId="0" fontId="4" fillId="14" borderId="29" xfId="0" applyFont="1" applyFill="1" applyBorder="1" applyAlignment="1">
      <alignment horizontal="left"/>
    </xf>
    <xf numFmtId="0" fontId="4" fillId="14" borderId="30" xfId="0" applyFont="1" applyFill="1" applyBorder="1" applyAlignment="1">
      <alignment horizontal="left"/>
    </xf>
    <xf numFmtId="0" fontId="6" fillId="0" borderId="0" xfId="0" applyFont="1" applyAlignment="1"/>
    <xf numFmtId="0" fontId="6" fillId="0" borderId="0" xfId="0" applyFont="1" applyAlignment="1">
      <alignment horizontal="left"/>
    </xf>
    <xf numFmtId="0" fontId="0" fillId="0" borderId="0" xfId="0" applyFont="1" applyAlignment="1">
      <alignment horizontal="left"/>
    </xf>
    <xf numFmtId="0" fontId="0" fillId="0" borderId="0" xfId="0" applyFont="1" applyAlignment="1">
      <alignment horizontal="left" wrapText="1"/>
    </xf>
    <xf numFmtId="0" fontId="18" fillId="10" borderId="0" xfId="0" applyFont="1" applyFill="1" applyAlignment="1">
      <alignment horizontal="center"/>
    </xf>
    <xf numFmtId="0" fontId="6" fillId="0" borderId="0" xfId="0" applyFont="1" applyAlignment="1">
      <alignment horizontal="left" wrapText="1"/>
    </xf>
    <xf numFmtId="0" fontId="0" fillId="5" borderId="25" xfId="0" applyFill="1" applyBorder="1" applyAlignment="1">
      <alignment wrapText="1"/>
    </xf>
    <xf numFmtId="0" fontId="0" fillId="5" borderId="34" xfId="0" applyFill="1" applyBorder="1" applyAlignment="1">
      <alignment wrapText="1"/>
    </xf>
    <xf numFmtId="0" fontId="0" fillId="8" borderId="19" xfId="0" applyFill="1" applyBorder="1" applyAlignment="1">
      <alignment wrapText="1"/>
    </xf>
    <xf numFmtId="0" fontId="0" fillId="8" borderId="53" xfId="0" applyFill="1" applyBorder="1" applyAlignment="1">
      <alignment wrapText="1"/>
    </xf>
    <xf numFmtId="0" fontId="0" fillId="8" borderId="66" xfId="0" applyFill="1" applyBorder="1" applyAlignment="1">
      <alignment wrapText="1"/>
    </xf>
    <xf numFmtId="0" fontId="0" fillId="8" borderId="67" xfId="0" applyFill="1" applyBorder="1" applyAlignment="1">
      <alignment wrapText="1"/>
    </xf>
    <xf numFmtId="0" fontId="0" fillId="8" borderId="37" xfId="0" applyFill="1" applyBorder="1" applyAlignment="1">
      <alignment wrapText="1"/>
    </xf>
    <xf numFmtId="0" fontId="0" fillId="8" borderId="29" xfId="0" applyFill="1" applyBorder="1" applyAlignment="1">
      <alignment wrapText="1"/>
    </xf>
    <xf numFmtId="0" fontId="4" fillId="14" borderId="10" xfId="0" applyFont="1" applyFill="1" applyBorder="1" applyAlignment="1">
      <alignment wrapText="1"/>
    </xf>
    <xf numFmtId="0" fontId="4" fillId="14" borderId="14" xfId="0" applyFont="1" applyFill="1" applyBorder="1"/>
    <xf numFmtId="0" fontId="4" fillId="14" borderId="15" xfId="0" applyFont="1" applyFill="1" applyBorder="1"/>
    <xf numFmtId="0" fontId="4" fillId="14" borderId="52" xfId="0" applyFont="1" applyFill="1" applyBorder="1"/>
    <xf numFmtId="0" fontId="4" fillId="14" borderId="32" xfId="0" applyFont="1" applyFill="1" applyBorder="1" applyAlignment="1">
      <alignment wrapText="1"/>
    </xf>
    <xf numFmtId="0" fontId="4" fillId="14" borderId="35" xfId="0" applyFont="1" applyFill="1" applyBorder="1" applyAlignment="1">
      <alignment wrapText="1"/>
    </xf>
    <xf numFmtId="0" fontId="21" fillId="14" borderId="9" xfId="0" applyFont="1" applyFill="1" applyBorder="1"/>
    <xf numFmtId="0" fontId="21" fillId="14" borderId="70" xfId="0" applyFont="1" applyFill="1" applyBorder="1"/>
    <xf numFmtId="0" fontId="23" fillId="8" borderId="27" xfId="0" applyFont="1" applyFill="1" applyBorder="1" applyAlignment="1">
      <alignment wrapText="1"/>
    </xf>
    <xf numFmtId="0" fontId="23" fillId="8" borderId="28" xfId="0" applyFont="1" applyFill="1" applyBorder="1" applyAlignment="1">
      <alignment wrapText="1"/>
    </xf>
    <xf numFmtId="0" fontId="7" fillId="3" borderId="8" xfId="0" applyFont="1" applyFill="1" applyBorder="1" applyAlignment="1">
      <alignment horizontal="left"/>
    </xf>
    <xf numFmtId="0" fontId="7" fillId="3" borderId="9" xfId="0" applyFont="1" applyFill="1" applyBorder="1" applyAlignment="1">
      <alignment horizontal="left"/>
    </xf>
    <xf numFmtId="0" fontId="7" fillId="3" borderId="70" xfId="0" applyFont="1" applyFill="1" applyBorder="1" applyAlignment="1">
      <alignment horizontal="left"/>
    </xf>
    <xf numFmtId="0" fontId="25" fillId="14" borderId="6" xfId="0" applyFont="1" applyFill="1" applyBorder="1" applyAlignment="1">
      <alignment horizontal="left"/>
    </xf>
    <xf numFmtId="0" fontId="25" fillId="14" borderId="0" xfId="0" applyFont="1" applyFill="1" applyBorder="1" applyAlignment="1">
      <alignment horizontal="left"/>
    </xf>
    <xf numFmtId="0" fontId="0" fillId="8" borderId="0" xfId="0" applyFill="1" applyBorder="1"/>
    <xf numFmtId="0" fontId="0" fillId="8" borderId="7" xfId="0" applyFill="1" applyBorder="1"/>
    <xf numFmtId="0" fontId="22" fillId="10" borderId="47" xfId="0" applyFont="1" applyFill="1" applyBorder="1"/>
    <xf numFmtId="0" fontId="22" fillId="10" borderId="19" xfId="0" applyFont="1" applyFill="1" applyBorder="1"/>
    <xf numFmtId="0" fontId="22" fillId="10" borderId="48" xfId="0" applyFont="1" applyFill="1" applyBorder="1"/>
    <xf numFmtId="0" fontId="21" fillId="14" borderId="8" xfId="0" applyFont="1" applyFill="1" applyBorder="1"/>
    <xf numFmtId="0" fontId="21" fillId="14" borderId="71" xfId="0" applyFont="1" applyFill="1" applyBorder="1"/>
    <xf numFmtId="0" fontId="0" fillId="4" borderId="25" xfId="0" applyFill="1" applyBorder="1" applyAlignment="1">
      <alignment wrapText="1"/>
    </xf>
    <xf numFmtId="0" fontId="0" fillId="4" borderId="26" xfId="0" applyFill="1" applyBorder="1" applyAlignment="1">
      <alignment wrapText="1"/>
    </xf>
    <xf numFmtId="0" fontId="0" fillId="4" borderId="34" xfId="0" applyFill="1" applyBorder="1" applyAlignment="1">
      <alignment wrapText="1"/>
    </xf>
    <xf numFmtId="0" fontId="11" fillId="14" borderId="23" xfId="0" applyFont="1" applyFill="1" applyBorder="1"/>
    <xf numFmtId="0" fontId="17" fillId="11" borderId="0" xfId="0" applyFont="1" applyFill="1" applyAlignment="1">
      <alignment horizontal="center"/>
    </xf>
    <xf numFmtId="2" fontId="6" fillId="9" borderId="49" xfId="0" applyNumberFormat="1" applyFont="1" applyFill="1" applyBorder="1" applyAlignment="1">
      <alignment horizontal="center"/>
    </xf>
    <xf numFmtId="2" fontId="6" fillId="9" borderId="50" xfId="0" applyNumberFormat="1" applyFont="1" applyFill="1" applyBorder="1" applyAlignment="1">
      <alignment horizontal="center"/>
    </xf>
    <xf numFmtId="2" fontId="6" fillId="9" borderId="55" xfId="0" applyNumberFormat="1" applyFont="1" applyFill="1" applyBorder="1" applyAlignment="1">
      <alignment horizontal="center"/>
    </xf>
    <xf numFmtId="0" fontId="25" fillId="8" borderId="27" xfId="0" applyFont="1" applyFill="1" applyBorder="1" applyAlignment="1">
      <alignment wrapText="1"/>
    </xf>
    <xf numFmtId="0" fontId="25" fillId="8" borderId="28" xfId="0" applyFont="1" applyFill="1" applyBorder="1" applyAlignment="1">
      <alignment wrapText="1"/>
    </xf>
    <xf numFmtId="0" fontId="0" fillId="14" borderId="0" xfId="0" applyFill="1"/>
    <xf numFmtId="0" fontId="0" fillId="14" borderId="73" xfId="0" applyFill="1" applyBorder="1"/>
    <xf numFmtId="0" fontId="24" fillId="11" borderId="47" xfId="0" applyFont="1" applyFill="1" applyBorder="1"/>
    <xf numFmtId="0" fontId="24" fillId="11" borderId="19" xfId="0" applyFont="1" applyFill="1" applyBorder="1"/>
    <xf numFmtId="0" fontId="25" fillId="14" borderId="3" xfId="0" applyFont="1" applyFill="1" applyBorder="1" applyAlignment="1">
      <alignment horizontal="left"/>
    </xf>
    <xf numFmtId="0" fontId="25" fillId="14" borderId="4" xfId="0" applyFont="1" applyFill="1" applyBorder="1" applyAlignment="1">
      <alignment horizontal="left"/>
    </xf>
    <xf numFmtId="0" fontId="7" fillId="3" borderId="47" xfId="0" applyFont="1" applyFill="1" applyBorder="1" applyAlignment="1">
      <alignment horizontal="left"/>
    </xf>
    <xf numFmtId="0" fontId="7" fillId="3" borderId="19" xfId="0" applyFont="1" applyFill="1" applyBorder="1" applyAlignment="1">
      <alignment horizontal="left"/>
    </xf>
    <xf numFmtId="0" fontId="1" fillId="13" borderId="1" xfId="0" applyFont="1" applyFill="1" applyBorder="1" applyAlignment="1">
      <alignment vertical="top" wrapText="1"/>
    </xf>
    <xf numFmtId="0" fontId="1" fillId="13" borderId="35" xfId="0" applyFont="1" applyFill="1" applyBorder="1" applyAlignment="1">
      <alignment vertical="top" wrapText="1"/>
    </xf>
    <xf numFmtId="0" fontId="1" fillId="13" borderId="0" xfId="0" applyFont="1" applyFill="1" applyBorder="1" applyAlignment="1">
      <alignment vertical="top" wrapText="1"/>
    </xf>
    <xf numFmtId="0" fontId="1" fillId="13" borderId="36" xfId="0" applyFont="1" applyFill="1" applyBorder="1" applyAlignment="1">
      <alignment vertical="top" wrapText="1"/>
    </xf>
    <xf numFmtId="0" fontId="1" fillId="13" borderId="29" xfId="0" applyFont="1" applyFill="1" applyBorder="1" applyAlignment="1">
      <alignment vertical="top" wrapText="1"/>
    </xf>
    <xf numFmtId="0" fontId="1" fillId="13" borderId="38" xfId="0" applyFont="1" applyFill="1" applyBorder="1" applyAlignment="1">
      <alignment vertical="top" wrapText="1"/>
    </xf>
    <xf numFmtId="0" fontId="4" fillId="7" borderId="33" xfId="0" applyFont="1" applyFill="1" applyBorder="1" applyAlignment="1">
      <alignment horizontal="center" vertical="center"/>
    </xf>
    <xf numFmtId="0" fontId="4" fillId="7" borderId="51" xfId="0" applyFont="1" applyFill="1" applyBorder="1" applyAlignment="1">
      <alignment horizontal="center" vertical="center"/>
    </xf>
    <xf numFmtId="0" fontId="4" fillId="7" borderId="42" xfId="0" applyFont="1" applyFill="1" applyBorder="1" applyAlignment="1">
      <alignment horizontal="center" vertical="center"/>
    </xf>
    <xf numFmtId="0" fontId="4" fillId="13" borderId="3" xfId="0" applyFont="1" applyFill="1" applyBorder="1" applyAlignment="1">
      <alignment horizontal="left"/>
    </xf>
    <xf numFmtId="0" fontId="4" fillId="13" borderId="4" xfId="0" applyFont="1" applyFill="1" applyBorder="1" applyAlignment="1">
      <alignment horizontal="left"/>
    </xf>
    <xf numFmtId="0" fontId="4" fillId="13" borderId="5" xfId="0" applyFont="1" applyFill="1" applyBorder="1" applyAlignment="1">
      <alignment horizontal="left"/>
    </xf>
    <xf numFmtId="0" fontId="0" fillId="13" borderId="6" xfId="0" applyFill="1" applyBorder="1" applyAlignment="1">
      <alignment wrapText="1"/>
    </xf>
    <xf numFmtId="0" fontId="0" fillId="13" borderId="0" xfId="0" applyFill="1" applyBorder="1" applyAlignment="1">
      <alignment wrapText="1"/>
    </xf>
    <xf numFmtId="0" fontId="0" fillId="13" borderId="7" xfId="0" applyFill="1" applyBorder="1" applyAlignment="1">
      <alignment wrapText="1"/>
    </xf>
    <xf numFmtId="0" fontId="7" fillId="3" borderId="57" xfId="0" applyFont="1" applyFill="1" applyBorder="1" applyAlignment="1">
      <alignment horizontal="left"/>
    </xf>
    <xf numFmtId="0" fontId="7" fillId="3" borderId="26" xfId="0" applyFont="1" applyFill="1" applyBorder="1" applyAlignment="1">
      <alignment horizontal="left"/>
    </xf>
    <xf numFmtId="0" fontId="25" fillId="14" borderId="57" xfId="0" applyFont="1" applyFill="1" applyBorder="1" applyAlignment="1">
      <alignment horizontal="left"/>
    </xf>
    <xf numFmtId="0" fontId="25" fillId="14" borderId="26" xfId="0" applyFont="1" applyFill="1" applyBorder="1" applyAlignment="1">
      <alignment horizontal="left"/>
    </xf>
    <xf numFmtId="0" fontId="25" fillId="14" borderId="34" xfId="0" applyFont="1" applyFill="1" applyBorder="1" applyAlignment="1">
      <alignment horizontal="left"/>
    </xf>
    <xf numFmtId="0" fontId="0" fillId="13" borderId="80" xfId="0" applyFill="1" applyBorder="1" applyAlignment="1">
      <alignment wrapText="1"/>
    </xf>
    <xf numFmtId="0" fontId="0" fillId="13" borderId="29" xfId="0" applyFill="1" applyBorder="1" applyAlignment="1">
      <alignment wrapText="1"/>
    </xf>
    <xf numFmtId="0" fontId="0" fillId="13" borderId="30" xfId="0" applyFill="1" applyBorder="1" applyAlignment="1">
      <alignment wrapText="1"/>
    </xf>
    <xf numFmtId="0" fontId="7" fillId="3" borderId="34" xfId="0" applyFont="1" applyFill="1" applyBorder="1" applyAlignment="1">
      <alignment horizontal="left"/>
    </xf>
    <xf numFmtId="0" fontId="25" fillId="14" borderId="75" xfId="0" applyFont="1" applyFill="1" applyBorder="1" applyAlignment="1">
      <alignment horizontal="left"/>
    </xf>
  </cellXfs>
  <cellStyles count="4">
    <cellStyle name="Comma" xfId="3" builtinId="3"/>
    <cellStyle name="Normal" xfId="0" builtinId="0" customBuiltin="1"/>
    <cellStyle name="Normal 2" xfId="2" xr:uid="{83DAC9EF-5674-4362-B763-7F597596FCD4}"/>
    <cellStyle name="Percent" xfId="1" builtinId="5"/>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k Kaswan" id="{44A4797E-40DE-4F02-9B8A-B78383B7C563}" userId="Mark Kaswa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6" dT="2020-08-25T03:29:25.04" personId="{44A4797E-40DE-4F02-9B8A-B78383B7C563}" id="{C967C5D9-2A2F-4EB1-8BB8-F0820860B899}">
    <text>These fields were revised Aug. 2020</text>
  </threadedComment>
  <threadedComment ref="E36" dT="2020-08-25T03:30:08.61" personId="{44A4797E-40DE-4F02-9B8A-B78383B7C563}" id="{A8BBC751-C7B7-4C11-8C73-F4B2ACFC0BA2}">
    <text>Revised Aug. 2020</text>
  </threadedComment>
  <threadedComment ref="F36" dT="2020-08-25T03:30:25.45" personId="{44A4797E-40DE-4F02-9B8A-B78383B7C563}" id="{BB94713E-80CA-4893-A4BB-A0D9B5A07F9A}">
    <text>Revised Aug. 2020</text>
  </threadedComment>
  <threadedComment ref="G36" dT="2020-08-25T03:30:33.41" personId="{44A4797E-40DE-4F02-9B8A-B78383B7C563}" id="{BA02E0E5-CA0F-417B-ABAE-203BEC703799}">
    <text>Revised Aug. 2020</text>
  </threadedComment>
</ThreadedComments>
</file>

<file path=xl/threadedComments/threadedComment2.xml><?xml version="1.0" encoding="utf-8"?>
<ThreadedComments xmlns="http://schemas.microsoft.com/office/spreadsheetml/2018/threadedcomments" xmlns:x="http://schemas.openxmlformats.org/spreadsheetml/2006/main">
  <threadedComment ref="D36" dT="2020-08-25T03:30:48.14" personId="{44A4797E-40DE-4F02-9B8A-B78383B7C563}" id="{D5FB52DA-A4FC-4E2F-9C56-073DF0B8255C}">
    <text>Revised Aug. 2020</text>
  </threadedComment>
  <threadedComment ref="E36" dT="2020-08-25T03:30:54.50" personId="{44A4797E-40DE-4F02-9B8A-B78383B7C563}" id="{1F001094-87D0-49D7-B38B-947DF275FBFF}">
    <text>Revised Aug. 2020</text>
  </threadedComment>
  <threadedComment ref="F36" dT="2020-08-25T03:31:04.87" personId="{44A4797E-40DE-4F02-9B8A-B78383B7C563}" id="{DD20B7BA-481C-49E2-AFE4-C7EBF56091CB}">
    <text>Revised Aug. 2020</text>
  </threadedComment>
  <threadedComment ref="G36" dT="2020-08-25T03:31:17.49" personId="{44A4797E-40DE-4F02-9B8A-B78383B7C563}" id="{E0222526-61D9-455B-B293-E17ED87781AA}">
    <text>Revised Aug. 2020</text>
  </threadedComment>
</ThreadedComments>
</file>

<file path=xl/threadedComments/threadedComment3.xml><?xml version="1.0" encoding="utf-8"?>
<ThreadedComments xmlns="http://schemas.microsoft.com/office/spreadsheetml/2018/threadedcomments" xmlns:x="http://schemas.openxmlformats.org/spreadsheetml/2006/main">
  <threadedComment ref="C30" dT="2020-08-25T03:31:34.66" personId="{44A4797E-40DE-4F02-9B8A-B78383B7C563}" id="{9BE63D3C-5795-4A80-BB7E-DCA4083B50EF}">
    <text>Cells C30..G30 Revised Aug. 2020</text>
  </threadedComment>
</ThreadedComments>
</file>

<file path=xl/threadedComments/threadedComment4.xml><?xml version="1.0" encoding="utf-8"?>
<ThreadedComments xmlns="http://schemas.microsoft.com/office/spreadsheetml/2018/threadedcomments" xmlns:x="http://schemas.openxmlformats.org/spreadsheetml/2006/main">
  <threadedComment ref="C30" dT="2020-08-25T03:31:34.66" personId="{44A4797E-40DE-4F02-9B8A-B78383B7C563}" id="{311F89B7-53C8-449A-BD34-24B0FB388ECC}">
    <text>Cells C30..G30 Revised Aug. 2020</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F5916-F6A2-45F7-A3DA-63EE9EF443F4}">
  <sheetPr>
    <tabColor theme="4"/>
  </sheetPr>
  <dimension ref="A1:H60"/>
  <sheetViews>
    <sheetView zoomScale="85" zoomScaleNormal="85" workbookViewId="0">
      <selection activeCell="A55" sqref="A55:E55"/>
    </sheetView>
  </sheetViews>
  <sheetFormatPr baseColWidth="10" defaultColWidth="8.83203125" defaultRowHeight="14" x14ac:dyDescent="0.15"/>
  <cols>
    <col min="1" max="1" width="3.83203125" customWidth="1"/>
    <col min="2" max="3" width="5.1640625" customWidth="1"/>
    <col min="4" max="4" width="71" customWidth="1"/>
    <col min="5" max="5" width="48.6640625" customWidth="1"/>
    <col min="6" max="6" width="5.1640625" customWidth="1"/>
    <col min="7" max="7" width="8.6640625"/>
    <col min="8" max="8" width="16.1640625" bestFit="1" customWidth="1"/>
  </cols>
  <sheetData>
    <row r="1" spans="1:8" ht="25" x14ac:dyDescent="0.25">
      <c r="A1" s="303" t="s">
        <v>263</v>
      </c>
      <c r="B1" s="303"/>
      <c r="C1" s="303"/>
      <c r="D1" s="303"/>
      <c r="E1" s="303"/>
      <c r="F1" s="303"/>
      <c r="G1" s="303"/>
      <c r="H1" s="303"/>
    </row>
    <row r="2" spans="1:8" x14ac:dyDescent="0.15">
      <c r="A2" s="147" t="s">
        <v>264</v>
      </c>
      <c r="B2" s="149"/>
      <c r="C2" s="149"/>
      <c r="D2" s="149"/>
      <c r="E2" s="149"/>
      <c r="F2" s="149"/>
      <c r="G2" s="9"/>
      <c r="H2" s="149"/>
    </row>
    <row r="3" spans="1:8" x14ac:dyDescent="0.15">
      <c r="A3" s="147" t="s">
        <v>265</v>
      </c>
      <c r="B3" s="149"/>
      <c r="C3" s="149"/>
      <c r="D3" s="149"/>
      <c r="E3" s="149"/>
      <c r="F3" s="149"/>
      <c r="G3" s="9"/>
      <c r="H3" s="149"/>
    </row>
    <row r="4" spans="1:8" x14ac:dyDescent="0.15">
      <c r="A4" s="149"/>
      <c r="B4" s="149"/>
      <c r="C4" s="149"/>
      <c r="D4" s="149"/>
      <c r="E4" s="58" t="s">
        <v>266</v>
      </c>
      <c r="F4" s="58" t="s">
        <v>143</v>
      </c>
      <c r="G4" s="13" t="s">
        <v>2</v>
      </c>
      <c r="H4" s="58" t="s">
        <v>47</v>
      </c>
    </row>
    <row r="5" spans="1:8" ht="16" x14ac:dyDescent="0.2">
      <c r="A5" s="151">
        <v>1</v>
      </c>
      <c r="B5" s="304" t="s">
        <v>267</v>
      </c>
      <c r="C5" s="304"/>
      <c r="D5" s="305"/>
      <c r="E5" s="58" t="s">
        <v>268</v>
      </c>
      <c r="F5" s="58"/>
      <c r="G5" s="9"/>
      <c r="H5" s="147"/>
    </row>
    <row r="6" spans="1:8" ht="16" x14ac:dyDescent="0.2">
      <c r="A6" s="151"/>
      <c r="B6" s="152" t="s">
        <v>0</v>
      </c>
      <c r="C6" s="306" t="s">
        <v>269</v>
      </c>
      <c r="D6" s="306"/>
      <c r="E6" s="149" t="s">
        <v>270</v>
      </c>
      <c r="F6" s="152" t="s">
        <v>133</v>
      </c>
      <c r="G6" s="9">
        <v>0</v>
      </c>
      <c r="H6" s="147"/>
    </row>
    <row r="7" spans="1:8" ht="28.5" customHeight="1" x14ac:dyDescent="0.15">
      <c r="A7" s="149"/>
      <c r="B7" s="152" t="s">
        <v>1</v>
      </c>
      <c r="C7" s="302" t="s">
        <v>271</v>
      </c>
      <c r="D7" s="302"/>
      <c r="E7" s="150" t="s">
        <v>272</v>
      </c>
      <c r="F7" s="152" t="s">
        <v>273</v>
      </c>
      <c r="G7" s="9">
        <v>0.5</v>
      </c>
      <c r="H7" s="149"/>
    </row>
    <row r="8" spans="1:8" ht="29" customHeight="1" x14ac:dyDescent="0.15">
      <c r="A8" s="149"/>
      <c r="B8" s="152" t="s">
        <v>3</v>
      </c>
      <c r="C8" s="302" t="s">
        <v>274</v>
      </c>
      <c r="D8" s="302"/>
      <c r="E8" s="148" t="s">
        <v>275</v>
      </c>
      <c r="F8" s="152" t="s">
        <v>276</v>
      </c>
      <c r="G8" s="9">
        <v>1</v>
      </c>
      <c r="H8" s="149"/>
    </row>
    <row r="9" spans="1:8" ht="29.5" customHeight="1" x14ac:dyDescent="0.15">
      <c r="A9" s="149"/>
      <c r="B9" s="153" t="s">
        <v>5</v>
      </c>
      <c r="C9" s="302" t="s">
        <v>277</v>
      </c>
      <c r="D9" s="302"/>
      <c r="E9" s="148" t="s">
        <v>278</v>
      </c>
      <c r="F9" s="153" t="s">
        <v>127</v>
      </c>
      <c r="G9" s="9">
        <v>1.5</v>
      </c>
      <c r="H9" s="149"/>
    </row>
    <row r="10" spans="1:8" x14ac:dyDescent="0.15">
      <c r="A10" s="149"/>
      <c r="B10" s="149"/>
      <c r="C10" s="149"/>
      <c r="D10" s="149"/>
      <c r="E10" s="149"/>
      <c r="F10" s="149"/>
      <c r="G10" s="9"/>
      <c r="H10" s="149"/>
    </row>
    <row r="11" spans="1:8" ht="16" x14ac:dyDescent="0.2">
      <c r="A11" s="307" t="s">
        <v>4</v>
      </c>
      <c r="B11" s="307"/>
      <c r="C11" s="307"/>
      <c r="D11" s="307"/>
      <c r="E11" s="151"/>
      <c r="F11" s="151"/>
      <c r="G11" s="9"/>
      <c r="H11" s="149"/>
    </row>
    <row r="12" spans="1:8" ht="15" x14ac:dyDescent="0.15">
      <c r="A12" s="147">
        <v>2</v>
      </c>
      <c r="B12" s="308" t="s">
        <v>279</v>
      </c>
      <c r="C12" s="308"/>
      <c r="D12" s="308"/>
      <c r="E12" s="150" t="s">
        <v>280</v>
      </c>
      <c r="F12" s="146"/>
      <c r="G12" s="154"/>
      <c r="H12" s="147" t="s">
        <v>281</v>
      </c>
    </row>
    <row r="13" spans="1:8" x14ac:dyDescent="0.15">
      <c r="A13" s="149"/>
      <c r="B13" s="152" t="s">
        <v>0</v>
      </c>
      <c r="C13" s="304" t="s">
        <v>282</v>
      </c>
      <c r="D13" s="304"/>
      <c r="E13" s="149" t="s">
        <v>283</v>
      </c>
      <c r="F13" s="149" t="s">
        <v>134</v>
      </c>
      <c r="G13" s="9">
        <v>2</v>
      </c>
      <c r="H13" s="149"/>
    </row>
    <row r="14" spans="1:8" x14ac:dyDescent="0.15">
      <c r="A14" s="149"/>
      <c r="B14" s="152" t="s">
        <v>1</v>
      </c>
      <c r="C14" s="304" t="s">
        <v>284</v>
      </c>
      <c r="D14" s="304"/>
      <c r="E14" s="149" t="s">
        <v>488</v>
      </c>
      <c r="F14" s="149" t="s">
        <v>138</v>
      </c>
      <c r="G14" s="9">
        <v>0.5</v>
      </c>
      <c r="H14" s="149"/>
    </row>
    <row r="15" spans="1:8" x14ac:dyDescent="0.15">
      <c r="A15" s="149"/>
      <c r="B15" s="152" t="s">
        <v>3</v>
      </c>
      <c r="C15" s="304" t="s">
        <v>285</v>
      </c>
      <c r="D15" s="304"/>
      <c r="E15" s="149" t="s">
        <v>286</v>
      </c>
      <c r="F15" s="149" t="s">
        <v>135</v>
      </c>
      <c r="G15" s="9">
        <v>2</v>
      </c>
      <c r="H15" s="149"/>
    </row>
    <row r="16" spans="1:8" x14ac:dyDescent="0.15">
      <c r="A16" s="149"/>
      <c r="B16" s="153" t="s">
        <v>5</v>
      </c>
      <c r="C16" s="304" t="s">
        <v>287</v>
      </c>
      <c r="D16" s="304"/>
      <c r="E16" s="58" t="s">
        <v>288</v>
      </c>
      <c r="F16" s="58" t="s">
        <v>123</v>
      </c>
      <c r="G16" s="9">
        <v>0.5</v>
      </c>
      <c r="H16" s="149"/>
    </row>
    <row r="17" spans="1:8" ht="15" x14ac:dyDescent="0.15">
      <c r="A17" s="149"/>
      <c r="B17" s="155" t="s">
        <v>6</v>
      </c>
      <c r="C17" s="302" t="s">
        <v>289</v>
      </c>
      <c r="D17" s="302"/>
      <c r="E17" s="148" t="s">
        <v>290</v>
      </c>
      <c r="F17" s="148" t="s">
        <v>136</v>
      </c>
      <c r="G17" s="9">
        <v>2</v>
      </c>
      <c r="H17" s="149"/>
    </row>
    <row r="18" spans="1:8" x14ac:dyDescent="0.15">
      <c r="A18" s="149"/>
      <c r="B18" s="153" t="s">
        <v>7</v>
      </c>
      <c r="C18" s="304" t="s">
        <v>291</v>
      </c>
      <c r="D18" s="304"/>
      <c r="E18" s="58" t="s">
        <v>292</v>
      </c>
      <c r="F18" s="58" t="s">
        <v>137</v>
      </c>
      <c r="G18" s="9">
        <v>2</v>
      </c>
      <c r="H18" s="149"/>
    </row>
    <row r="19" spans="1:8" x14ac:dyDescent="0.15">
      <c r="A19" s="149"/>
      <c r="B19" s="153" t="s">
        <v>8</v>
      </c>
      <c r="C19" s="304" t="s">
        <v>293</v>
      </c>
      <c r="D19" s="304"/>
      <c r="E19" s="149" t="s">
        <v>294</v>
      </c>
      <c r="F19" s="58" t="s">
        <v>128</v>
      </c>
      <c r="G19" s="9">
        <v>0.5</v>
      </c>
      <c r="H19" s="149"/>
    </row>
    <row r="20" spans="1:8" x14ac:dyDescent="0.15">
      <c r="A20" s="149"/>
      <c r="B20" s="153" t="s">
        <v>48</v>
      </c>
      <c r="C20" s="305" t="s">
        <v>295</v>
      </c>
      <c r="D20" s="305"/>
      <c r="E20" s="149"/>
      <c r="F20" s="58"/>
      <c r="G20" s="9"/>
      <c r="H20" s="149"/>
    </row>
    <row r="21" spans="1:8" x14ac:dyDescent="0.15">
      <c r="A21" s="149"/>
      <c r="B21" s="58"/>
      <c r="C21" s="149" t="s">
        <v>45</v>
      </c>
      <c r="D21" s="58" t="s">
        <v>296</v>
      </c>
      <c r="E21" s="58" t="s">
        <v>297</v>
      </c>
      <c r="F21" s="58" t="s">
        <v>298</v>
      </c>
      <c r="G21" s="9">
        <v>0.5</v>
      </c>
      <c r="H21" s="149"/>
    </row>
    <row r="22" spans="1:8" x14ac:dyDescent="0.15">
      <c r="A22" s="149"/>
      <c r="B22" s="58"/>
      <c r="C22" s="149" t="s">
        <v>46</v>
      </c>
      <c r="D22" s="58" t="s">
        <v>299</v>
      </c>
      <c r="E22" s="58" t="s">
        <v>300</v>
      </c>
      <c r="F22" s="58" t="s">
        <v>301</v>
      </c>
      <c r="G22" s="9">
        <v>2</v>
      </c>
      <c r="H22" s="149"/>
    </row>
    <row r="23" spans="1:8" x14ac:dyDescent="0.15">
      <c r="A23" s="149"/>
      <c r="B23" s="58"/>
      <c r="C23" s="149"/>
      <c r="D23" s="58"/>
      <c r="E23" s="58"/>
      <c r="F23" s="58"/>
      <c r="G23" s="9"/>
      <c r="H23" s="149"/>
    </row>
    <row r="24" spans="1:8" ht="15" x14ac:dyDescent="0.15">
      <c r="A24" s="147">
        <v>3</v>
      </c>
      <c r="B24" s="308" t="s">
        <v>302</v>
      </c>
      <c r="C24" s="308"/>
      <c r="D24" s="308"/>
      <c r="E24" s="150" t="s">
        <v>303</v>
      </c>
      <c r="F24" s="146"/>
      <c r="G24" s="9"/>
      <c r="H24" s="147"/>
    </row>
    <row r="25" spans="1:8" ht="28.5" customHeight="1" x14ac:dyDescent="0.15">
      <c r="A25" s="149"/>
      <c r="B25" s="58" t="s">
        <v>0</v>
      </c>
      <c r="C25" s="302" t="s">
        <v>304</v>
      </c>
      <c r="D25" s="302"/>
      <c r="E25" s="58" t="s">
        <v>305</v>
      </c>
      <c r="F25" s="58" t="s">
        <v>140</v>
      </c>
      <c r="G25" s="9"/>
      <c r="H25" s="149"/>
    </row>
    <row r="26" spans="1:8" x14ac:dyDescent="0.15">
      <c r="A26" s="149"/>
      <c r="B26" s="58"/>
      <c r="C26" s="58" t="s">
        <v>45</v>
      </c>
      <c r="D26" s="58" t="s">
        <v>306</v>
      </c>
      <c r="E26" s="58" t="s">
        <v>262</v>
      </c>
      <c r="F26" s="58" t="s">
        <v>307</v>
      </c>
      <c r="G26" s="9">
        <v>1</v>
      </c>
      <c r="H26" s="147" t="s">
        <v>308</v>
      </c>
    </row>
    <row r="27" spans="1:8" x14ac:dyDescent="0.15">
      <c r="A27" s="149"/>
      <c r="B27" s="58"/>
      <c r="C27" s="58" t="s">
        <v>46</v>
      </c>
      <c r="D27" s="58" t="s">
        <v>309</v>
      </c>
      <c r="E27" s="58" t="s">
        <v>310</v>
      </c>
      <c r="F27" s="58" t="s">
        <v>311</v>
      </c>
      <c r="G27" s="9">
        <v>1</v>
      </c>
      <c r="H27" s="147" t="s">
        <v>308</v>
      </c>
    </row>
    <row r="28" spans="1:8" ht="27" customHeight="1" x14ac:dyDescent="0.15">
      <c r="A28" s="147"/>
      <c r="B28" s="58" t="s">
        <v>1</v>
      </c>
      <c r="C28" s="306" t="s">
        <v>312</v>
      </c>
      <c r="D28" s="306"/>
      <c r="E28" s="58" t="s">
        <v>313</v>
      </c>
      <c r="F28" s="58" t="s">
        <v>130</v>
      </c>
      <c r="G28" s="13">
        <v>1</v>
      </c>
      <c r="H28" s="147" t="s">
        <v>314</v>
      </c>
    </row>
    <row r="29" spans="1:8" ht="29" customHeight="1" x14ac:dyDescent="0.15">
      <c r="A29" s="147"/>
      <c r="B29" s="149" t="s">
        <v>3</v>
      </c>
      <c r="C29" s="306" t="s">
        <v>315</v>
      </c>
      <c r="D29" s="306"/>
      <c r="E29" s="148" t="s">
        <v>316</v>
      </c>
      <c r="F29" s="148" t="s">
        <v>129</v>
      </c>
      <c r="G29" s="9">
        <v>1</v>
      </c>
      <c r="H29" s="147" t="s">
        <v>308</v>
      </c>
    </row>
    <row r="30" spans="1:8" x14ac:dyDescent="0.15">
      <c r="A30" s="147"/>
      <c r="B30" s="149"/>
      <c r="C30" s="150"/>
      <c r="D30" s="150"/>
      <c r="E30" s="148"/>
      <c r="F30" s="148"/>
      <c r="G30" s="9"/>
      <c r="H30" s="147"/>
    </row>
    <row r="31" spans="1:8" x14ac:dyDescent="0.15">
      <c r="A31" s="147">
        <v>4</v>
      </c>
      <c r="B31" s="309" t="s">
        <v>318</v>
      </c>
      <c r="C31" s="309"/>
      <c r="D31" s="309"/>
      <c r="E31" s="58" t="s">
        <v>319</v>
      </c>
      <c r="F31" s="147"/>
      <c r="G31" s="154"/>
      <c r="H31" s="147" t="s">
        <v>314</v>
      </c>
    </row>
    <row r="32" spans="1:8" x14ac:dyDescent="0.15">
      <c r="A32" s="149"/>
      <c r="B32" s="149" t="s">
        <v>0</v>
      </c>
      <c r="C32" s="149" t="s">
        <v>320</v>
      </c>
      <c r="D32" s="149"/>
      <c r="E32" s="149" t="s">
        <v>321</v>
      </c>
      <c r="F32" s="149" t="s">
        <v>322</v>
      </c>
      <c r="G32" s="9">
        <v>1</v>
      </c>
      <c r="H32" s="149"/>
    </row>
    <row r="33" spans="1:8" x14ac:dyDescent="0.15">
      <c r="A33" s="149"/>
      <c r="B33" s="149" t="s">
        <v>1</v>
      </c>
      <c r="C33" s="149" t="s">
        <v>323</v>
      </c>
      <c r="D33" s="149"/>
      <c r="E33" s="149" t="s">
        <v>324</v>
      </c>
      <c r="F33" s="149" t="s">
        <v>325</v>
      </c>
      <c r="G33" s="9">
        <v>1</v>
      </c>
      <c r="H33" s="149"/>
    </row>
    <row r="34" spans="1:8" x14ac:dyDescent="0.15">
      <c r="A34" s="149"/>
      <c r="B34" s="149" t="s">
        <v>3</v>
      </c>
      <c r="C34" s="149" t="s">
        <v>326</v>
      </c>
      <c r="D34" s="149"/>
      <c r="E34" s="149" t="s">
        <v>327</v>
      </c>
      <c r="F34" s="149" t="s">
        <v>328</v>
      </c>
      <c r="G34" s="9">
        <v>1</v>
      </c>
      <c r="H34" s="149"/>
    </row>
    <row r="35" spans="1:8" x14ac:dyDescent="0.15">
      <c r="A35" s="149"/>
      <c r="B35" s="149" t="s">
        <v>5</v>
      </c>
      <c r="C35" s="149" t="s">
        <v>329</v>
      </c>
      <c r="D35" s="149"/>
      <c r="E35" s="149" t="s">
        <v>330</v>
      </c>
      <c r="F35" s="149" t="s">
        <v>331</v>
      </c>
      <c r="G35" s="9">
        <v>1</v>
      </c>
      <c r="H35" s="149"/>
    </row>
    <row r="36" spans="1:8" x14ac:dyDescent="0.15">
      <c r="A36" s="149"/>
      <c r="B36" s="149" t="s">
        <v>6</v>
      </c>
      <c r="C36" s="149" t="s">
        <v>332</v>
      </c>
      <c r="D36" s="149"/>
      <c r="E36" s="149" t="s">
        <v>333</v>
      </c>
      <c r="F36" s="149" t="s">
        <v>334</v>
      </c>
      <c r="G36" s="9">
        <v>1</v>
      </c>
      <c r="H36" s="149" t="s">
        <v>335</v>
      </c>
    </row>
    <row r="37" spans="1:8" x14ac:dyDescent="0.15">
      <c r="A37" s="149"/>
      <c r="B37" s="149" t="s">
        <v>7</v>
      </c>
      <c r="C37" s="149" t="s">
        <v>336</v>
      </c>
      <c r="D37" s="149"/>
      <c r="E37" s="149" t="s">
        <v>337</v>
      </c>
      <c r="F37" s="149" t="s">
        <v>338</v>
      </c>
      <c r="G37" s="9">
        <v>0.5</v>
      </c>
      <c r="H37" s="149"/>
    </row>
    <row r="38" spans="1:8" x14ac:dyDescent="0.15">
      <c r="A38" s="149"/>
      <c r="B38" s="149" t="s">
        <v>8</v>
      </c>
      <c r="C38" s="149" t="s">
        <v>339</v>
      </c>
      <c r="D38" s="149"/>
      <c r="E38" s="149" t="s">
        <v>340</v>
      </c>
      <c r="F38" s="149" t="s">
        <v>341</v>
      </c>
      <c r="G38" s="9">
        <v>0.25</v>
      </c>
      <c r="H38" s="149"/>
    </row>
    <row r="39" spans="1:8" x14ac:dyDescent="0.15">
      <c r="A39" s="149"/>
      <c r="B39" s="149"/>
      <c r="C39" s="149"/>
      <c r="D39" s="149"/>
      <c r="E39" s="149"/>
      <c r="F39" s="149"/>
      <c r="G39" s="9"/>
      <c r="H39" s="149"/>
    </row>
    <row r="40" spans="1:8" x14ac:dyDescent="0.15">
      <c r="A40" s="147">
        <v>5</v>
      </c>
      <c r="B40" s="309" t="s">
        <v>342</v>
      </c>
      <c r="C40" s="309"/>
      <c r="D40" s="309"/>
      <c r="E40" s="58" t="s">
        <v>343</v>
      </c>
      <c r="F40" s="147"/>
      <c r="G40" s="154"/>
      <c r="H40" s="147" t="s">
        <v>344</v>
      </c>
    </row>
    <row r="41" spans="1:8" x14ac:dyDescent="0.15">
      <c r="A41" s="149"/>
      <c r="B41" s="149" t="s">
        <v>0</v>
      </c>
      <c r="C41" s="149" t="s">
        <v>345</v>
      </c>
      <c r="D41" s="149"/>
      <c r="E41" s="58" t="s">
        <v>346</v>
      </c>
      <c r="F41" s="58" t="s">
        <v>141</v>
      </c>
      <c r="G41" s="9">
        <v>1</v>
      </c>
      <c r="H41" s="149"/>
    </row>
    <row r="42" spans="1:8" x14ac:dyDescent="0.15">
      <c r="A42" s="149"/>
      <c r="B42" s="149" t="s">
        <v>1</v>
      </c>
      <c r="C42" s="149" t="s">
        <v>347</v>
      </c>
      <c r="D42" s="149"/>
      <c r="E42" s="58" t="s">
        <v>348</v>
      </c>
      <c r="F42" s="58" t="s">
        <v>147</v>
      </c>
      <c r="G42" s="9">
        <v>2</v>
      </c>
      <c r="H42" s="149"/>
    </row>
    <row r="43" spans="1:8" x14ac:dyDescent="0.15">
      <c r="A43" s="149"/>
      <c r="B43" s="149" t="s">
        <v>3</v>
      </c>
      <c r="C43" s="149" t="s">
        <v>349</v>
      </c>
      <c r="D43" s="149"/>
      <c r="E43" s="58" t="s">
        <v>350</v>
      </c>
      <c r="F43" s="58" t="s">
        <v>148</v>
      </c>
      <c r="G43" s="9">
        <v>3</v>
      </c>
      <c r="H43" s="149"/>
    </row>
    <row r="44" spans="1:8" x14ac:dyDescent="0.15">
      <c r="A44" s="149"/>
      <c r="B44" s="149" t="s">
        <v>5</v>
      </c>
      <c r="C44" s="149" t="s">
        <v>351</v>
      </c>
      <c r="D44" s="149"/>
      <c r="E44" s="58" t="s">
        <v>352</v>
      </c>
      <c r="F44" s="58" t="s">
        <v>149</v>
      </c>
      <c r="G44" s="9">
        <v>4</v>
      </c>
      <c r="H44" s="149"/>
    </row>
    <row r="45" spans="1:8" x14ac:dyDescent="0.15">
      <c r="A45" s="149"/>
      <c r="B45" s="149"/>
      <c r="C45" s="149"/>
      <c r="D45" s="149"/>
      <c r="E45" s="58"/>
      <c r="F45" s="58"/>
      <c r="G45" s="9"/>
      <c r="H45" s="149"/>
    </row>
    <row r="46" spans="1:8" x14ac:dyDescent="0.15">
      <c r="A46" s="147">
        <v>6</v>
      </c>
      <c r="B46" s="309" t="s">
        <v>353</v>
      </c>
      <c r="C46" s="309"/>
      <c r="D46" s="309"/>
      <c r="E46" s="58" t="s">
        <v>354</v>
      </c>
      <c r="F46" s="58"/>
      <c r="G46" s="9"/>
      <c r="H46" s="149"/>
    </row>
    <row r="47" spans="1:8" ht="45" customHeight="1" x14ac:dyDescent="0.15">
      <c r="A47" s="147"/>
      <c r="B47" s="58" t="s">
        <v>0</v>
      </c>
      <c r="C47" s="306" t="s">
        <v>355</v>
      </c>
      <c r="D47" s="306"/>
      <c r="E47" s="148" t="s">
        <v>356</v>
      </c>
      <c r="F47" s="148" t="s">
        <v>317</v>
      </c>
      <c r="G47" s="9">
        <v>0.5</v>
      </c>
      <c r="H47" s="147" t="s">
        <v>314</v>
      </c>
    </row>
    <row r="48" spans="1:8" x14ac:dyDescent="0.15">
      <c r="A48" s="149"/>
      <c r="B48" s="58" t="s">
        <v>1</v>
      </c>
      <c r="C48" s="305" t="s">
        <v>357</v>
      </c>
      <c r="D48" s="305"/>
      <c r="E48" s="149" t="s">
        <v>358</v>
      </c>
      <c r="F48" s="149" t="s">
        <v>359</v>
      </c>
      <c r="G48" s="9">
        <v>1</v>
      </c>
      <c r="H48" s="147" t="s">
        <v>314</v>
      </c>
    </row>
    <row r="49" spans="1:8" x14ac:dyDescent="0.15">
      <c r="A49" s="149"/>
      <c r="B49" s="58" t="s">
        <v>3</v>
      </c>
      <c r="C49" s="305" t="s">
        <v>360</v>
      </c>
      <c r="D49" s="305"/>
      <c r="E49" s="58" t="s">
        <v>361</v>
      </c>
      <c r="F49" s="149"/>
      <c r="G49" s="9"/>
      <c r="H49" s="147"/>
    </row>
    <row r="50" spans="1:8" ht="30" x14ac:dyDescent="0.15">
      <c r="A50" s="58"/>
      <c r="B50" s="58"/>
      <c r="C50" s="149" t="s">
        <v>45</v>
      </c>
      <c r="D50" s="150" t="s">
        <v>362</v>
      </c>
      <c r="E50" s="149" t="s">
        <v>363</v>
      </c>
      <c r="F50" s="149" t="s">
        <v>364</v>
      </c>
      <c r="G50" s="9">
        <v>0.25</v>
      </c>
      <c r="H50" s="147" t="s">
        <v>314</v>
      </c>
    </row>
    <row r="51" spans="1:8" ht="45" x14ac:dyDescent="0.15">
      <c r="A51" s="147"/>
      <c r="B51" s="58"/>
      <c r="C51" s="149" t="s">
        <v>46</v>
      </c>
      <c r="D51" s="150" t="s">
        <v>365</v>
      </c>
      <c r="E51" s="148" t="s">
        <v>366</v>
      </c>
      <c r="F51" s="148" t="s">
        <v>367</v>
      </c>
      <c r="G51" s="9">
        <v>0.5</v>
      </c>
      <c r="H51" s="147"/>
    </row>
    <row r="52" spans="1:8" ht="45" x14ac:dyDescent="0.15">
      <c r="A52" s="149"/>
      <c r="B52" s="149"/>
      <c r="C52" s="149" t="s">
        <v>55</v>
      </c>
      <c r="D52" s="150" t="s">
        <v>368</v>
      </c>
      <c r="E52" s="150" t="s">
        <v>369</v>
      </c>
      <c r="F52" s="149" t="s">
        <v>370</v>
      </c>
      <c r="G52" s="9">
        <v>1</v>
      </c>
      <c r="H52" s="149"/>
    </row>
    <row r="55" spans="1:8" x14ac:dyDescent="0.15">
      <c r="A55" s="309" t="s">
        <v>503</v>
      </c>
      <c r="B55" s="309"/>
      <c r="C55" s="309"/>
      <c r="D55" s="309"/>
      <c r="E55" s="309"/>
    </row>
    <row r="56" spans="1:8" x14ac:dyDescent="0.15">
      <c r="A56" s="305"/>
      <c r="B56" s="305"/>
      <c r="C56" s="305"/>
      <c r="D56" s="305"/>
      <c r="E56" s="305"/>
    </row>
    <row r="57" spans="1:8" x14ac:dyDescent="0.15">
      <c r="A57" s="305"/>
      <c r="B57" s="305"/>
      <c r="C57" s="305"/>
      <c r="D57" s="305"/>
      <c r="E57" s="305"/>
    </row>
    <row r="58" spans="1:8" x14ac:dyDescent="0.15">
      <c r="A58" s="305"/>
      <c r="B58" s="305"/>
      <c r="C58" s="305"/>
      <c r="D58" s="305"/>
      <c r="E58" s="305"/>
    </row>
    <row r="59" spans="1:8" x14ac:dyDescent="0.15">
      <c r="A59" s="305"/>
      <c r="B59" s="305"/>
      <c r="C59" s="305"/>
      <c r="D59" s="305"/>
      <c r="E59" s="305"/>
    </row>
    <row r="60" spans="1:8" x14ac:dyDescent="0.15">
      <c r="A60" s="305"/>
      <c r="B60" s="305"/>
      <c r="C60" s="305"/>
      <c r="D60" s="305"/>
      <c r="E60" s="305"/>
    </row>
  </sheetData>
  <sheetProtection algorithmName="SHA-512" hashValue="2xeQbGMjh6QqLQyyaPmFE2X64w3b9IxkkScpAjrXvmMDhuJIr91tBVpN6hxnNhWf8Q3or8K7giG0u3OtzAIWDg==" saltValue="s2NSWzzmfXHcJl4FhFJS0w==" spinCount="100000" sheet="1" objects="1" scenarios="1"/>
  <mergeCells count="32">
    <mergeCell ref="A60:E60"/>
    <mergeCell ref="A55:E55"/>
    <mergeCell ref="A56:E56"/>
    <mergeCell ref="A57:E57"/>
    <mergeCell ref="A58:E58"/>
    <mergeCell ref="A59:E59"/>
    <mergeCell ref="C48:D48"/>
    <mergeCell ref="C49:D49"/>
    <mergeCell ref="C28:D28"/>
    <mergeCell ref="C29:D29"/>
    <mergeCell ref="B31:D31"/>
    <mergeCell ref="B40:D40"/>
    <mergeCell ref="B46:D46"/>
    <mergeCell ref="C47:D47"/>
    <mergeCell ref="C25:D25"/>
    <mergeCell ref="A11:D11"/>
    <mergeCell ref="B12:D12"/>
    <mergeCell ref="C13:D13"/>
    <mergeCell ref="C14:D14"/>
    <mergeCell ref="C15:D15"/>
    <mergeCell ref="C16:D16"/>
    <mergeCell ref="C17:D17"/>
    <mergeCell ref="C18:D18"/>
    <mergeCell ref="C19:D19"/>
    <mergeCell ref="C20:D20"/>
    <mergeCell ref="B24:D24"/>
    <mergeCell ref="C9:D9"/>
    <mergeCell ref="A1:H1"/>
    <mergeCell ref="B5:D5"/>
    <mergeCell ref="C6:D6"/>
    <mergeCell ref="C7:D7"/>
    <mergeCell ref="C8:D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81658-792E-4EBE-A3E2-00C71208DED3}">
  <dimension ref="A1:H41"/>
  <sheetViews>
    <sheetView zoomScale="85" zoomScaleNormal="85" workbookViewId="0">
      <selection activeCell="C4" sqref="C4:F4"/>
    </sheetView>
  </sheetViews>
  <sheetFormatPr baseColWidth="10" defaultColWidth="8.83203125" defaultRowHeight="14" x14ac:dyDescent="0.15"/>
  <cols>
    <col min="1" max="1" width="37.33203125" customWidth="1"/>
    <col min="2" max="2" width="17.33203125" customWidth="1"/>
    <col min="3" max="3" width="17.1640625" customWidth="1"/>
    <col min="4" max="4" width="17.83203125" customWidth="1"/>
    <col min="5" max="5" width="16.6640625" customWidth="1"/>
    <col min="6" max="6" width="17.5" customWidth="1"/>
    <col min="7" max="7" width="24.6640625" customWidth="1"/>
    <col min="8" max="8" width="18.33203125" customWidth="1"/>
  </cols>
  <sheetData>
    <row r="1" spans="1:8" ht="15" x14ac:dyDescent="0.2">
      <c r="A1" s="415" t="s">
        <v>499</v>
      </c>
      <c r="B1" s="416"/>
      <c r="C1" s="416"/>
      <c r="D1" s="416"/>
      <c r="E1" s="416"/>
      <c r="F1" s="416"/>
      <c r="G1" s="416"/>
      <c r="H1" s="417"/>
    </row>
    <row r="2" spans="1:8" ht="73" customHeight="1" x14ac:dyDescent="0.15">
      <c r="A2" s="418" t="s">
        <v>239</v>
      </c>
      <c r="B2" s="419"/>
      <c r="C2" s="419"/>
      <c r="D2" s="419"/>
      <c r="E2" s="419"/>
      <c r="F2" s="419"/>
      <c r="G2" s="419"/>
      <c r="H2" s="420"/>
    </row>
    <row r="3" spans="1:8" x14ac:dyDescent="0.15">
      <c r="A3" s="257"/>
      <c r="B3" s="249"/>
      <c r="C3" s="249"/>
      <c r="D3" s="249"/>
      <c r="E3" s="249"/>
      <c r="F3" s="249"/>
      <c r="G3" s="249"/>
      <c r="H3" s="274"/>
    </row>
    <row r="4" spans="1:8" s="58" customFormat="1" ht="18" x14ac:dyDescent="0.2">
      <c r="A4" s="421" t="str">
        <f>CONCATENATE("Faculty name: ",T('Teaching points'!D2))</f>
        <v xml:space="preserve">Faculty name: </v>
      </c>
      <c r="B4" s="429"/>
      <c r="C4" s="424" t="s">
        <v>495</v>
      </c>
      <c r="D4" s="424"/>
      <c r="E4" s="424"/>
      <c r="F4" s="425"/>
      <c r="G4" s="249"/>
      <c r="H4" s="274"/>
    </row>
    <row r="5" spans="1:8" s="58" customFormat="1" x14ac:dyDescent="0.15">
      <c r="A5" s="257"/>
      <c r="B5" s="249"/>
      <c r="C5" s="249"/>
      <c r="D5" s="249"/>
      <c r="E5" s="249"/>
      <c r="F5" s="249"/>
      <c r="G5" s="249"/>
      <c r="H5" s="274"/>
    </row>
    <row r="6" spans="1:8" ht="16" thickBot="1" x14ac:dyDescent="0.25">
      <c r="A6" s="257"/>
      <c r="B6" s="294" t="str">
        <f>CONCATENATE("Year 1: ",'Service points'!C5)</f>
        <v xml:space="preserve">Year 1: </v>
      </c>
      <c r="C6" s="294" t="str">
        <f>CONCATENATE("Year 2: ",'Service points'!C30)</f>
        <v xml:space="preserve">Year 2: </v>
      </c>
      <c r="D6" s="294" t="str">
        <f>CONCATENATE("Year 3: ",'Service points'!C55)</f>
        <v xml:space="preserve">Year 3: </v>
      </c>
      <c r="E6" s="294" t="str">
        <f>CONCATENATE("Year 4: ",'Service points'!C80)</f>
        <v xml:space="preserve">Year 4: </v>
      </c>
      <c r="F6" s="294" t="str">
        <f>CONCATENATE("Year 5: ",'Service points'!C105)</f>
        <v xml:space="preserve">Year 5: </v>
      </c>
      <c r="G6" s="294" t="str">
        <f>CONCATENATE("Year 6: ",'Service points'!C130)</f>
        <v xml:space="preserve">Year 6: </v>
      </c>
      <c r="H6" s="275" t="s">
        <v>22</v>
      </c>
    </row>
    <row r="7" spans="1:8" ht="17" thickTop="1" thickBot="1" x14ac:dyDescent="0.25">
      <c r="A7" s="276" t="s">
        <v>24</v>
      </c>
      <c r="B7" s="269"/>
      <c r="C7" s="269"/>
      <c r="D7" s="269"/>
      <c r="E7" s="269"/>
      <c r="F7" s="269"/>
      <c r="G7" s="270"/>
      <c r="H7" s="277"/>
    </row>
    <row r="8" spans="1:8" ht="15" x14ac:dyDescent="0.2">
      <c r="A8" s="278" t="s">
        <v>35</v>
      </c>
      <c r="B8" s="76"/>
      <c r="C8" s="76"/>
      <c r="D8" s="76"/>
      <c r="E8" s="76"/>
      <c r="F8" s="76"/>
      <c r="G8" s="107"/>
      <c r="H8" s="279"/>
    </row>
    <row r="9" spans="1:8" ht="14" customHeight="1" x14ac:dyDescent="0.15">
      <c r="A9" s="126" t="s">
        <v>25</v>
      </c>
      <c r="B9" s="53" t="s">
        <v>26</v>
      </c>
      <c r="C9" s="53" t="s">
        <v>26</v>
      </c>
      <c r="D9" s="53" t="s">
        <v>26</v>
      </c>
      <c r="E9" s="53" t="s">
        <v>26</v>
      </c>
      <c r="F9" s="53" t="s">
        <v>26</v>
      </c>
      <c r="G9" s="53" t="s">
        <v>26</v>
      </c>
      <c r="H9" s="412" t="s">
        <v>29</v>
      </c>
    </row>
    <row r="10" spans="1:8" ht="14" customHeight="1" x14ac:dyDescent="0.15">
      <c r="A10" s="108" t="s">
        <v>34</v>
      </c>
      <c r="B10" s="50" t="s">
        <v>28</v>
      </c>
      <c r="C10" s="50" t="s">
        <v>28</v>
      </c>
      <c r="D10" s="50" t="s">
        <v>28</v>
      </c>
      <c r="E10" s="50" t="s">
        <v>28</v>
      </c>
      <c r="F10" s="50" t="s">
        <v>28</v>
      </c>
      <c r="G10" s="50" t="s">
        <v>28</v>
      </c>
      <c r="H10" s="413"/>
    </row>
    <row r="11" spans="1:8" ht="14" customHeight="1" x14ac:dyDescent="0.15">
      <c r="A11" s="108" t="s">
        <v>237</v>
      </c>
      <c r="B11" s="50">
        <v>2</v>
      </c>
      <c r="C11" s="50">
        <v>4</v>
      </c>
      <c r="D11" s="50">
        <v>6</v>
      </c>
      <c r="E11" s="50">
        <v>8</v>
      </c>
      <c r="F11" s="50">
        <v>10</v>
      </c>
      <c r="G11" s="50">
        <v>12</v>
      </c>
      <c r="H11" s="414"/>
    </row>
    <row r="12" spans="1:8" s="38" customFormat="1" ht="6" customHeight="1" x14ac:dyDescent="0.2">
      <c r="A12" s="109"/>
      <c r="B12" s="51"/>
      <c r="C12" s="51"/>
      <c r="D12" s="51"/>
      <c r="E12" s="51"/>
      <c r="F12" s="51"/>
      <c r="G12" s="52"/>
      <c r="H12" s="110"/>
    </row>
    <row r="13" spans="1:8" ht="14" customHeight="1" x14ac:dyDescent="0.15">
      <c r="A13" s="108" t="s">
        <v>25</v>
      </c>
      <c r="B13" s="50" t="s">
        <v>26</v>
      </c>
      <c r="C13" s="50" t="s">
        <v>26</v>
      </c>
      <c r="D13" s="50" t="s">
        <v>26</v>
      </c>
      <c r="E13" s="50" t="s">
        <v>26</v>
      </c>
      <c r="F13" s="50" t="s">
        <v>26</v>
      </c>
      <c r="G13" s="50" t="s">
        <v>26</v>
      </c>
      <c r="H13" s="412" t="s">
        <v>31</v>
      </c>
    </row>
    <row r="14" spans="1:8" ht="14" customHeight="1" x14ac:dyDescent="0.15">
      <c r="A14" s="108" t="s">
        <v>27</v>
      </c>
      <c r="B14" s="50" t="s">
        <v>30</v>
      </c>
      <c r="C14" s="50" t="s">
        <v>30</v>
      </c>
      <c r="D14" s="50" t="s">
        <v>30</v>
      </c>
      <c r="E14" s="50" t="s">
        <v>30</v>
      </c>
      <c r="F14" s="50" t="s">
        <v>30</v>
      </c>
      <c r="G14" s="50" t="s">
        <v>30</v>
      </c>
      <c r="H14" s="413"/>
    </row>
    <row r="15" spans="1:8" ht="14" customHeight="1" thickBot="1" x14ac:dyDescent="0.2">
      <c r="A15" s="280" t="s">
        <v>237</v>
      </c>
      <c r="B15" s="54">
        <v>4</v>
      </c>
      <c r="C15" s="54">
        <v>6</v>
      </c>
      <c r="D15" s="54">
        <v>8</v>
      </c>
      <c r="E15" s="54">
        <v>10</v>
      </c>
      <c r="F15" s="54">
        <v>12</v>
      </c>
      <c r="G15" s="54">
        <v>15</v>
      </c>
      <c r="H15" s="413"/>
    </row>
    <row r="16" spans="1:8" ht="15" x14ac:dyDescent="0.2">
      <c r="A16" s="89"/>
      <c r="B16" s="75"/>
      <c r="C16" s="75"/>
      <c r="D16" s="75"/>
      <c r="E16" s="75"/>
      <c r="F16" s="75"/>
      <c r="G16" s="75"/>
      <c r="H16" s="281"/>
    </row>
    <row r="17" spans="1:8" ht="15" x14ac:dyDescent="0.2">
      <c r="A17" s="282" t="s">
        <v>39</v>
      </c>
      <c r="B17" s="260"/>
      <c r="C17" s="260"/>
      <c r="D17" s="260"/>
      <c r="E17" s="260"/>
      <c r="F17" s="260"/>
      <c r="G17" s="260"/>
      <c r="H17" s="261"/>
    </row>
    <row r="18" spans="1:8" x14ac:dyDescent="0.15">
      <c r="A18" s="283" t="s">
        <v>36</v>
      </c>
      <c r="B18" s="46">
        <f>IF(ISNUMBER('Teaching points'!Q32),'Teaching points'!Q32,'Teaching points'!H32)</f>
        <v>0</v>
      </c>
      <c r="C18" s="46">
        <f>IF(ISNUMBER('Teaching points'!Q62),'Teaching points'!Q62,'Teaching points'!H62)</f>
        <v>0</v>
      </c>
      <c r="D18" s="46">
        <f>IF(ISNUMBER('Teaching points'!Q92),'Teaching points'!Q92,'Teaching points'!H92)</f>
        <v>0</v>
      </c>
      <c r="E18" s="46">
        <f>IF(ISNUMBER('Teaching points'!$Q122),'Teaching points'!$Q122,'Teaching points'!$H122)</f>
        <v>0</v>
      </c>
      <c r="F18" s="46">
        <f>IF(ISNUMBER('Teaching points'!$Q152),'Teaching points'!$Q152,'Teaching points'!$H152)</f>
        <v>0</v>
      </c>
      <c r="G18" s="46">
        <f>IF(ISNUMBER('Teaching points'!$Q182),'Teaching points'!$Q182,'Teaching points'!$H182)</f>
        <v>0</v>
      </c>
      <c r="H18" s="111"/>
    </row>
    <row r="19" spans="1:8" x14ac:dyDescent="0.15">
      <c r="A19" s="112" t="s">
        <v>37</v>
      </c>
      <c r="B19" s="34">
        <f>IF(ISNUMBER('Teaching points'!P32),'Teaching points'!P32,'Teaching points'!G32)</f>
        <v>0</v>
      </c>
      <c r="C19" s="34">
        <f>IF(ISNUMBER('Teaching points'!P62),'Teaching points'!P62,'Teaching points'!G62)</f>
        <v>0</v>
      </c>
      <c r="D19" s="34">
        <f>IF(ISNUMBER('Teaching points'!P92),'Teaching points'!P92,'Teaching points'!G92)</f>
        <v>0</v>
      </c>
      <c r="E19" s="34">
        <f>IF(ISNUMBER('Teaching points'!$P122),'Teaching points'!$P122,'Teaching points'!$G122)</f>
        <v>0</v>
      </c>
      <c r="F19" s="34">
        <f>IF(ISNUMBER('Teaching points'!$P152),'Teaching points'!$P152,'Teaching points'!$G152)</f>
        <v>0</v>
      </c>
      <c r="G19" s="34">
        <f>IF(ISNUMBER('Teaching points'!$P182),'Teaching points'!$P182,'Teaching points'!$G182)</f>
        <v>0</v>
      </c>
      <c r="H19" s="111"/>
    </row>
    <row r="20" spans="1:8" x14ac:dyDescent="0.15">
      <c r="A20" s="112" t="s">
        <v>32</v>
      </c>
      <c r="B20" s="34">
        <f>'Teaching points'!F32</f>
        <v>0</v>
      </c>
      <c r="C20" s="34">
        <f>'Teaching points'!F62</f>
        <v>0</v>
      </c>
      <c r="D20" s="34">
        <f>'Teaching points'!F92</f>
        <v>0</v>
      </c>
      <c r="E20" s="34">
        <f>'Teaching points'!F122</f>
        <v>0</v>
      </c>
      <c r="F20" s="34">
        <f>'Teaching points'!F152</f>
        <v>0</v>
      </c>
      <c r="G20" s="34">
        <f>'Teaching points'!F182</f>
        <v>0</v>
      </c>
      <c r="H20" s="111"/>
    </row>
    <row r="21" spans="1:8" ht="15" thickBot="1" x14ac:dyDescent="0.2">
      <c r="A21" s="284" t="s">
        <v>33</v>
      </c>
      <c r="B21" s="48">
        <f>B20</f>
        <v>0</v>
      </c>
      <c r="C21" s="48">
        <f>B21+C20</f>
        <v>0</v>
      </c>
      <c r="D21" s="48">
        <f>C21+D20</f>
        <v>0</v>
      </c>
      <c r="E21" s="48">
        <f>D21+E20</f>
        <v>0</v>
      </c>
      <c r="F21" s="48">
        <f>E21+F20</f>
        <v>0</v>
      </c>
      <c r="G21" s="48">
        <f>F21+G20</f>
        <v>0</v>
      </c>
      <c r="H21" s="285"/>
    </row>
    <row r="22" spans="1:8" ht="29" customHeight="1" thickTop="1" thickBot="1" x14ac:dyDescent="0.2">
      <c r="A22" s="257"/>
      <c r="B22" s="249"/>
      <c r="C22" s="249"/>
      <c r="D22" s="249"/>
      <c r="E22" s="249"/>
      <c r="F22" s="249"/>
      <c r="G22" s="249"/>
      <c r="H22" s="274"/>
    </row>
    <row r="23" spans="1:8" ht="17" thickTop="1" thickBot="1" x14ac:dyDescent="0.25">
      <c r="A23" s="286" t="s">
        <v>38</v>
      </c>
      <c r="B23" s="115"/>
      <c r="C23" s="115"/>
      <c r="D23" s="115"/>
      <c r="E23" s="115"/>
      <c r="F23" s="115"/>
      <c r="G23" s="116"/>
      <c r="H23" s="287"/>
    </row>
    <row r="24" spans="1:8" ht="15" x14ac:dyDescent="0.2">
      <c r="A24" s="278" t="s">
        <v>35</v>
      </c>
      <c r="B24" s="76"/>
      <c r="C24" s="76"/>
      <c r="D24" s="76"/>
      <c r="E24" s="76"/>
      <c r="F24" s="76"/>
      <c r="G24" s="107"/>
      <c r="H24" s="125"/>
    </row>
    <row r="25" spans="1:8" ht="15" x14ac:dyDescent="0.2">
      <c r="A25" s="108" t="s">
        <v>237</v>
      </c>
      <c r="B25" s="50">
        <v>1</v>
      </c>
      <c r="C25" s="50">
        <v>3</v>
      </c>
      <c r="D25" s="50">
        <v>5</v>
      </c>
      <c r="E25" s="50">
        <v>7</v>
      </c>
      <c r="F25" s="50">
        <v>9</v>
      </c>
      <c r="G25" s="50">
        <v>10</v>
      </c>
      <c r="H25" s="296" t="s">
        <v>29</v>
      </c>
    </row>
    <row r="26" spans="1:8" s="38" customFormat="1" ht="6" customHeight="1" x14ac:dyDescent="0.2">
      <c r="A26" s="109"/>
      <c r="B26" s="51"/>
      <c r="C26" s="51"/>
      <c r="D26" s="51"/>
      <c r="E26" s="51"/>
      <c r="F26" s="51"/>
      <c r="G26" s="52"/>
      <c r="H26" s="110"/>
    </row>
    <row r="27" spans="1:8" ht="15" x14ac:dyDescent="0.2">
      <c r="A27" s="127" t="s">
        <v>237</v>
      </c>
      <c r="B27" s="55">
        <v>2</v>
      </c>
      <c r="C27" s="55">
        <v>4</v>
      </c>
      <c r="D27" s="55">
        <v>6</v>
      </c>
      <c r="E27" s="55">
        <v>8</v>
      </c>
      <c r="F27" s="55">
        <v>11</v>
      </c>
      <c r="G27" s="55">
        <v>14</v>
      </c>
      <c r="H27" s="295" t="s">
        <v>31</v>
      </c>
    </row>
    <row r="28" spans="1:8" x14ac:dyDescent="0.15">
      <c r="A28" s="89"/>
      <c r="B28" s="260"/>
      <c r="C28" s="260"/>
      <c r="D28" s="260"/>
      <c r="E28" s="260"/>
      <c r="F28" s="260"/>
      <c r="G28" s="260"/>
      <c r="H28" s="261"/>
    </row>
    <row r="29" spans="1:8" ht="15" x14ac:dyDescent="0.2">
      <c r="A29" s="288" t="s">
        <v>39</v>
      </c>
      <c r="B29" s="260"/>
      <c r="C29" s="260"/>
      <c r="D29" s="260"/>
      <c r="E29" s="260"/>
      <c r="F29" s="260"/>
      <c r="G29" s="260"/>
      <c r="H29" s="261"/>
    </row>
    <row r="30" spans="1:8" x14ac:dyDescent="0.15">
      <c r="A30" s="112" t="s">
        <v>42</v>
      </c>
      <c r="B30" s="34">
        <f>'Research points'!G34</f>
        <v>0</v>
      </c>
      <c r="C30" s="34">
        <f>'Research points'!G54</f>
        <v>0</v>
      </c>
      <c r="D30" s="34">
        <f>'Research points'!G74</f>
        <v>0</v>
      </c>
      <c r="E30" s="34">
        <f>'Research points'!G94</f>
        <v>0</v>
      </c>
      <c r="F30" s="34">
        <f>'Research points'!G114</f>
        <v>0</v>
      </c>
      <c r="G30" s="34">
        <f>'Research points'!G134</f>
        <v>0</v>
      </c>
      <c r="H30" s="111"/>
    </row>
    <row r="31" spans="1:8" ht="15" thickBot="1" x14ac:dyDescent="0.2">
      <c r="A31" s="284" t="s">
        <v>43</v>
      </c>
      <c r="B31" s="48">
        <f>B30</f>
        <v>0</v>
      </c>
      <c r="C31" s="48">
        <f>C30+B31</f>
        <v>0</v>
      </c>
      <c r="D31" s="48">
        <f t="shared" ref="D31:G31" si="0">D30+C31</f>
        <v>0</v>
      </c>
      <c r="E31" s="48">
        <f t="shared" si="0"/>
        <v>0</v>
      </c>
      <c r="F31" s="48">
        <f t="shared" si="0"/>
        <v>0</v>
      </c>
      <c r="G31" s="48">
        <f t="shared" si="0"/>
        <v>0</v>
      </c>
      <c r="H31" s="285"/>
    </row>
    <row r="32" spans="1:8" ht="32.5" customHeight="1" thickTop="1" thickBot="1" x14ac:dyDescent="0.2">
      <c r="A32" s="257"/>
      <c r="B32" s="249"/>
      <c r="C32" s="249"/>
      <c r="D32" s="249"/>
      <c r="E32" s="249"/>
      <c r="F32" s="249"/>
      <c r="G32" s="249"/>
      <c r="H32" s="274"/>
    </row>
    <row r="33" spans="1:8" ht="17" thickTop="1" thickBot="1" x14ac:dyDescent="0.25">
      <c r="A33" s="289" t="s">
        <v>44</v>
      </c>
      <c r="B33" s="119"/>
      <c r="C33" s="119"/>
      <c r="D33" s="119"/>
      <c r="E33" s="119"/>
      <c r="F33" s="119"/>
      <c r="G33" s="120"/>
      <c r="H33" s="297"/>
    </row>
    <row r="34" spans="1:8" ht="15" x14ac:dyDescent="0.2">
      <c r="A34" s="278" t="s">
        <v>35</v>
      </c>
      <c r="B34" s="76"/>
      <c r="C34" s="76"/>
      <c r="D34" s="76"/>
      <c r="E34" s="76"/>
      <c r="F34" s="76"/>
      <c r="G34" s="107"/>
      <c r="H34" s="279"/>
    </row>
    <row r="35" spans="1:8" ht="15" x14ac:dyDescent="0.2">
      <c r="A35" s="126" t="s">
        <v>237</v>
      </c>
      <c r="B35" s="53">
        <v>2</v>
      </c>
      <c r="C35" s="53">
        <v>4</v>
      </c>
      <c r="D35" s="53">
        <v>6</v>
      </c>
      <c r="E35" s="56">
        <v>8</v>
      </c>
      <c r="F35" s="53">
        <v>10</v>
      </c>
      <c r="G35" s="53">
        <v>12</v>
      </c>
      <c r="H35" s="291" t="s">
        <v>29</v>
      </c>
    </row>
    <row r="36" spans="1:8" s="38" customFormat="1" ht="6" customHeight="1" x14ac:dyDescent="0.2">
      <c r="A36" s="109"/>
      <c r="B36" s="51"/>
      <c r="C36" s="51"/>
      <c r="D36" s="51"/>
      <c r="E36" s="51"/>
      <c r="F36" s="51">
        <v>10</v>
      </c>
      <c r="G36" s="52"/>
      <c r="H36" s="110"/>
    </row>
    <row r="37" spans="1:8" ht="15" x14ac:dyDescent="0.2">
      <c r="A37" s="127" t="s">
        <v>237</v>
      </c>
      <c r="B37" s="57">
        <v>3</v>
      </c>
      <c r="C37" s="55">
        <v>6</v>
      </c>
      <c r="D37" s="55">
        <v>10</v>
      </c>
      <c r="E37" s="55">
        <v>13</v>
      </c>
      <c r="F37" s="55">
        <v>16</v>
      </c>
      <c r="G37" s="55">
        <v>20</v>
      </c>
      <c r="H37" s="295" t="s">
        <v>31</v>
      </c>
    </row>
    <row r="38" spans="1:8" x14ac:dyDescent="0.15">
      <c r="A38" s="89"/>
      <c r="B38" s="260"/>
      <c r="C38" s="260"/>
      <c r="D38" s="260"/>
      <c r="E38" s="260"/>
      <c r="F38" s="260"/>
      <c r="G38" s="260"/>
      <c r="H38" s="261"/>
    </row>
    <row r="39" spans="1:8" ht="15" x14ac:dyDescent="0.2">
      <c r="A39" s="288" t="s">
        <v>39</v>
      </c>
      <c r="B39" s="260"/>
      <c r="C39" s="260"/>
      <c r="D39" s="260"/>
      <c r="E39" s="260"/>
      <c r="F39" s="260"/>
      <c r="G39" s="260"/>
      <c r="H39" s="261"/>
    </row>
    <row r="40" spans="1:8" x14ac:dyDescent="0.15">
      <c r="A40" s="112" t="s">
        <v>42</v>
      </c>
      <c r="B40" s="71">
        <f>'Service points'!F28</f>
        <v>0</v>
      </c>
      <c r="C40" s="71">
        <f>'Service points'!F53</f>
        <v>0</v>
      </c>
      <c r="D40" s="71">
        <f>'Service points'!F78</f>
        <v>0</v>
      </c>
      <c r="E40" s="71">
        <f>'Service points'!F103</f>
        <v>0</v>
      </c>
      <c r="F40" s="71">
        <f>'Service points'!F128</f>
        <v>0</v>
      </c>
      <c r="G40" s="71">
        <f>'Service points'!F153</f>
        <v>0</v>
      </c>
      <c r="H40" s="298"/>
    </row>
    <row r="41" spans="1:8" ht="15" thickBot="1" x14ac:dyDescent="0.2">
      <c r="A41" s="113" t="s">
        <v>43</v>
      </c>
      <c r="B41" s="299">
        <f>B40</f>
        <v>0</v>
      </c>
      <c r="C41" s="299">
        <f>C40+B41</f>
        <v>0</v>
      </c>
      <c r="D41" s="299">
        <f t="shared" ref="D41:G41" si="1">D40+C41</f>
        <v>0</v>
      </c>
      <c r="E41" s="299">
        <f t="shared" si="1"/>
        <v>0</v>
      </c>
      <c r="F41" s="299">
        <f t="shared" si="1"/>
        <v>0</v>
      </c>
      <c r="G41" s="299">
        <f t="shared" si="1"/>
        <v>0</v>
      </c>
      <c r="H41" s="300"/>
    </row>
  </sheetData>
  <sheetProtection selectLockedCells="1" selectUnlockedCells="1"/>
  <mergeCells count="6">
    <mergeCell ref="A1:H1"/>
    <mergeCell ref="A2:H2"/>
    <mergeCell ref="A4:B4"/>
    <mergeCell ref="H9:H11"/>
    <mergeCell ref="H13:H15"/>
    <mergeCell ref="C4:F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CB72-422E-4FAA-8508-905567736B10}">
  <dimension ref="A1:F41"/>
  <sheetViews>
    <sheetView zoomScale="85" zoomScaleNormal="85" workbookViewId="0">
      <selection activeCell="G3" sqref="G3"/>
    </sheetView>
  </sheetViews>
  <sheetFormatPr baseColWidth="10" defaultColWidth="9" defaultRowHeight="14" x14ac:dyDescent="0.15"/>
  <cols>
    <col min="1" max="1" width="37.33203125" style="159" customWidth="1"/>
    <col min="2" max="2" width="17.33203125" style="159" customWidth="1"/>
    <col min="3" max="3" width="17.1640625" style="159" customWidth="1"/>
    <col min="4" max="4" width="17.83203125" style="159" customWidth="1"/>
    <col min="5" max="5" width="18.33203125" style="159" customWidth="1"/>
    <col min="6" max="16384" width="9" style="159"/>
  </cols>
  <sheetData>
    <row r="1" spans="1:6" ht="15" x14ac:dyDescent="0.2">
      <c r="A1" s="415" t="s">
        <v>486</v>
      </c>
      <c r="B1" s="416"/>
      <c r="C1" s="416"/>
      <c r="D1" s="416"/>
      <c r="E1" s="417"/>
    </row>
    <row r="2" spans="1:6" ht="103.5" customHeight="1" x14ac:dyDescent="0.15">
      <c r="A2" s="418" t="s">
        <v>239</v>
      </c>
      <c r="B2" s="419"/>
      <c r="C2" s="419"/>
      <c r="D2" s="419"/>
      <c r="E2" s="420"/>
    </row>
    <row r="3" spans="1:6" x14ac:dyDescent="0.15">
      <c r="A3" s="257"/>
      <c r="B3" s="249"/>
      <c r="C3" s="249"/>
      <c r="D3" s="249"/>
      <c r="E3" s="274"/>
    </row>
    <row r="4" spans="1:6" ht="18" x14ac:dyDescent="0.2">
      <c r="A4" s="421" t="str">
        <f>CONCATENATE("Faculty name: ",T('Teaching points'!D2))</f>
        <v xml:space="preserve">Faculty name: </v>
      </c>
      <c r="B4" s="422"/>
      <c r="C4" s="424" t="s">
        <v>495</v>
      </c>
      <c r="D4" s="424"/>
      <c r="E4" s="430"/>
      <c r="F4" s="301"/>
    </row>
    <row r="5" spans="1:6" x14ac:dyDescent="0.15">
      <c r="A5" s="257"/>
      <c r="B5" s="249"/>
      <c r="C5" s="249"/>
      <c r="D5" s="249"/>
      <c r="E5" s="274"/>
    </row>
    <row r="6" spans="1:6" ht="16" thickBot="1" x14ac:dyDescent="0.25">
      <c r="A6" s="257"/>
      <c r="B6" s="294" t="str">
        <f>CONCATENATE("Year 1: ",'Service points'!C5)</f>
        <v xml:space="preserve">Year 1: </v>
      </c>
      <c r="C6" s="294" t="str">
        <f>CONCATENATE("Year 2: ",'Service points'!C30)</f>
        <v xml:space="preserve">Year 2: </v>
      </c>
      <c r="D6" s="294" t="str">
        <f>CONCATENATE("Year 3: ",'Service points'!C55)</f>
        <v xml:space="preserve">Year 3: </v>
      </c>
      <c r="E6" s="275" t="s">
        <v>22</v>
      </c>
    </row>
    <row r="7" spans="1:6" ht="17" thickTop="1" thickBot="1" x14ac:dyDescent="0.25">
      <c r="A7" s="276" t="s">
        <v>24</v>
      </c>
      <c r="B7" s="269"/>
      <c r="C7" s="269"/>
      <c r="D7" s="269"/>
      <c r="E7" s="277"/>
    </row>
    <row r="8" spans="1:6" ht="15" x14ac:dyDescent="0.2">
      <c r="A8" s="278" t="s">
        <v>35</v>
      </c>
      <c r="B8" s="76"/>
      <c r="C8" s="76"/>
      <c r="D8" s="76"/>
      <c r="E8" s="279"/>
    </row>
    <row r="9" spans="1:6" ht="14" customHeight="1" x14ac:dyDescent="0.15">
      <c r="A9" s="126" t="s">
        <v>25</v>
      </c>
      <c r="B9" s="53" t="s">
        <v>26</v>
      </c>
      <c r="C9" s="53" t="s">
        <v>26</v>
      </c>
      <c r="D9" s="53" t="s">
        <v>26</v>
      </c>
      <c r="E9" s="412" t="s">
        <v>29</v>
      </c>
    </row>
    <row r="10" spans="1:6" ht="14" customHeight="1" x14ac:dyDescent="0.15">
      <c r="A10" s="108" t="s">
        <v>34</v>
      </c>
      <c r="B10" s="50" t="s">
        <v>28</v>
      </c>
      <c r="C10" s="50" t="s">
        <v>28</v>
      </c>
      <c r="D10" s="50" t="s">
        <v>28</v>
      </c>
      <c r="E10" s="413"/>
    </row>
    <row r="11" spans="1:6" ht="14" customHeight="1" x14ac:dyDescent="0.15">
      <c r="A11" s="108" t="s">
        <v>237</v>
      </c>
      <c r="B11" s="50">
        <v>2.5</v>
      </c>
      <c r="C11" s="50">
        <v>5</v>
      </c>
      <c r="D11" s="50">
        <v>10</v>
      </c>
      <c r="E11" s="414"/>
    </row>
    <row r="12" spans="1:6" ht="6" customHeight="1" x14ac:dyDescent="0.2">
      <c r="A12" s="109"/>
      <c r="B12" s="51"/>
      <c r="C12" s="51"/>
      <c r="D12" s="51"/>
      <c r="E12" s="110"/>
    </row>
    <row r="13" spans="1:6" ht="14" customHeight="1" x14ac:dyDescent="0.15">
      <c r="A13" s="108" t="s">
        <v>25</v>
      </c>
      <c r="B13" s="50" t="s">
        <v>26</v>
      </c>
      <c r="C13" s="50" t="s">
        <v>26</v>
      </c>
      <c r="D13" s="50" t="s">
        <v>26</v>
      </c>
      <c r="E13" s="412" t="s">
        <v>31</v>
      </c>
    </row>
    <row r="14" spans="1:6" ht="14" customHeight="1" x14ac:dyDescent="0.15">
      <c r="A14" s="108" t="s">
        <v>27</v>
      </c>
      <c r="B14" s="50" t="s">
        <v>30</v>
      </c>
      <c r="C14" s="50" t="s">
        <v>30</v>
      </c>
      <c r="D14" s="50" t="s">
        <v>30</v>
      </c>
      <c r="E14" s="413"/>
    </row>
    <row r="15" spans="1:6" ht="14" customHeight="1" thickBot="1" x14ac:dyDescent="0.2">
      <c r="A15" s="280" t="s">
        <v>237</v>
      </c>
      <c r="B15" s="54">
        <v>3.5</v>
      </c>
      <c r="C15" s="54">
        <v>7</v>
      </c>
      <c r="D15" s="54">
        <v>12</v>
      </c>
      <c r="E15" s="413"/>
    </row>
    <row r="16" spans="1:6" ht="15" x14ac:dyDescent="0.2">
      <c r="A16" s="89"/>
      <c r="B16" s="75"/>
      <c r="C16" s="75"/>
      <c r="D16" s="75"/>
      <c r="E16" s="281"/>
    </row>
    <row r="17" spans="1:5" ht="15" x14ac:dyDescent="0.2">
      <c r="A17" s="282" t="s">
        <v>39</v>
      </c>
      <c r="B17" s="260"/>
      <c r="C17" s="260"/>
      <c r="D17" s="260"/>
      <c r="E17" s="261"/>
    </row>
    <row r="18" spans="1:5" x14ac:dyDescent="0.15">
      <c r="A18" s="283" t="s">
        <v>36</v>
      </c>
      <c r="B18" s="46">
        <f>IF(ISNUMBER('Teaching points'!Q32),'Teaching points'!Q32,'Teaching points'!H32)</f>
        <v>0</v>
      </c>
      <c r="C18" s="46">
        <f>IF(ISNUMBER('Teaching points'!Q62),'Teaching points'!Q62,'Teaching points'!H62)</f>
        <v>0</v>
      </c>
      <c r="D18" s="46">
        <f>IF(ISNUMBER('Teaching points'!Q92),'Teaching points'!Q92,'Teaching points'!H92)</f>
        <v>0</v>
      </c>
      <c r="E18" s="111"/>
    </row>
    <row r="19" spans="1:5" x14ac:dyDescent="0.15">
      <c r="A19" s="112" t="s">
        <v>37</v>
      </c>
      <c r="B19" s="34">
        <f>IF(ISNUMBER('Teaching points'!P32),'Teaching points'!P32,'Teaching points'!G32)</f>
        <v>0</v>
      </c>
      <c r="C19" s="34">
        <f>IF(ISNUMBER('Teaching points'!P62),'Teaching points'!P62,'Teaching points'!G62)</f>
        <v>0</v>
      </c>
      <c r="D19" s="34">
        <f>IF(ISNUMBER('Teaching points'!P92),'Teaching points'!P92,'Teaching points'!G92)</f>
        <v>0</v>
      </c>
      <c r="E19" s="111"/>
    </row>
    <row r="20" spans="1:5" x14ac:dyDescent="0.15">
      <c r="A20" s="112" t="s">
        <v>32</v>
      </c>
      <c r="B20" s="34">
        <f>'Teaching points'!F32</f>
        <v>0</v>
      </c>
      <c r="C20" s="34">
        <f>'Teaching points'!F62</f>
        <v>0</v>
      </c>
      <c r="D20" s="34">
        <f>'Teaching points'!F92</f>
        <v>0</v>
      </c>
      <c r="E20" s="111"/>
    </row>
    <row r="21" spans="1:5" ht="15" thickBot="1" x14ac:dyDescent="0.2">
      <c r="A21" s="284" t="s">
        <v>33</v>
      </c>
      <c r="B21" s="48">
        <f>B20</f>
        <v>0</v>
      </c>
      <c r="C21" s="48">
        <f>B21+C20</f>
        <v>0</v>
      </c>
      <c r="D21" s="48">
        <f>C21+D20</f>
        <v>0</v>
      </c>
      <c r="E21" s="285"/>
    </row>
    <row r="22" spans="1:5" ht="29" customHeight="1" thickTop="1" thickBot="1" x14ac:dyDescent="0.2">
      <c r="A22" s="257"/>
      <c r="B22" s="249"/>
      <c r="C22" s="249"/>
      <c r="D22" s="249"/>
      <c r="E22" s="274"/>
    </row>
    <row r="23" spans="1:5" ht="17" thickTop="1" thickBot="1" x14ac:dyDescent="0.25">
      <c r="A23" s="286" t="s">
        <v>38</v>
      </c>
      <c r="B23" s="115"/>
      <c r="C23" s="115"/>
      <c r="D23" s="115"/>
      <c r="E23" s="287"/>
    </row>
    <row r="24" spans="1:5" ht="15" x14ac:dyDescent="0.2">
      <c r="A24" s="278" t="s">
        <v>35</v>
      </c>
      <c r="B24" s="76"/>
      <c r="C24" s="76"/>
      <c r="D24" s="76"/>
      <c r="E24" s="125"/>
    </row>
    <row r="25" spans="1:5" ht="15" x14ac:dyDescent="0.2">
      <c r="A25" s="108" t="s">
        <v>237</v>
      </c>
      <c r="B25" s="50">
        <v>0</v>
      </c>
      <c r="C25" s="50">
        <v>0</v>
      </c>
      <c r="D25" s="50">
        <v>0</v>
      </c>
      <c r="E25" s="296" t="s">
        <v>29</v>
      </c>
    </row>
    <row r="26" spans="1:5" ht="6" customHeight="1" x14ac:dyDescent="0.2">
      <c r="A26" s="109"/>
      <c r="B26" s="51"/>
      <c r="C26" s="51"/>
      <c r="D26" s="51"/>
      <c r="E26" s="110"/>
    </row>
    <row r="27" spans="1:5" ht="15" x14ac:dyDescent="0.2">
      <c r="A27" s="127" t="s">
        <v>237</v>
      </c>
      <c r="B27" s="55">
        <v>0</v>
      </c>
      <c r="C27" s="55">
        <v>0</v>
      </c>
      <c r="D27" s="55">
        <v>0</v>
      </c>
      <c r="E27" s="295" t="s">
        <v>31</v>
      </c>
    </row>
    <row r="28" spans="1:5" x14ac:dyDescent="0.15">
      <c r="A28" s="89"/>
      <c r="B28" s="260"/>
      <c r="C28" s="260"/>
      <c r="D28" s="260"/>
      <c r="E28" s="261"/>
    </row>
    <row r="29" spans="1:5" ht="15" x14ac:dyDescent="0.2">
      <c r="A29" s="288" t="s">
        <v>39</v>
      </c>
      <c r="B29" s="260"/>
      <c r="C29" s="260"/>
      <c r="D29" s="260"/>
      <c r="E29" s="261"/>
    </row>
    <row r="30" spans="1:5" x14ac:dyDescent="0.15">
      <c r="A30" s="112" t="s">
        <v>42</v>
      </c>
      <c r="B30" s="34">
        <f>'Research points'!G34</f>
        <v>0</v>
      </c>
      <c r="C30" s="34">
        <f>'Research points'!G54</f>
        <v>0</v>
      </c>
      <c r="D30" s="34">
        <f>'Research points'!G74</f>
        <v>0</v>
      </c>
      <c r="E30" s="111"/>
    </row>
    <row r="31" spans="1:5" ht="15" thickBot="1" x14ac:dyDescent="0.2">
      <c r="A31" s="284" t="s">
        <v>43</v>
      </c>
      <c r="B31" s="48">
        <f>B30</f>
        <v>0</v>
      </c>
      <c r="C31" s="48">
        <f>C30+B31</f>
        <v>0</v>
      </c>
      <c r="D31" s="48">
        <f t="shared" ref="D31" si="0">D30+C31</f>
        <v>0</v>
      </c>
      <c r="E31" s="285"/>
    </row>
    <row r="32" spans="1:5" ht="32.5" customHeight="1" thickTop="1" thickBot="1" x14ac:dyDescent="0.2">
      <c r="A32" s="257"/>
      <c r="B32" s="249"/>
      <c r="C32" s="249"/>
      <c r="D32" s="249"/>
      <c r="E32" s="274"/>
    </row>
    <row r="33" spans="1:5" ht="17" thickTop="1" thickBot="1" x14ac:dyDescent="0.25">
      <c r="A33" s="289" t="s">
        <v>44</v>
      </c>
      <c r="B33" s="119"/>
      <c r="C33" s="119"/>
      <c r="D33" s="119"/>
      <c r="E33" s="297"/>
    </row>
    <row r="34" spans="1:5" ht="15" x14ac:dyDescent="0.2">
      <c r="A34" s="278" t="s">
        <v>35</v>
      </c>
      <c r="B34" s="76"/>
      <c r="C34" s="76"/>
      <c r="D34" s="76"/>
      <c r="E34" s="279"/>
    </row>
    <row r="35" spans="1:5" ht="15" x14ac:dyDescent="0.2">
      <c r="A35" s="126" t="s">
        <v>237</v>
      </c>
      <c r="B35" s="53">
        <v>1</v>
      </c>
      <c r="C35" s="53">
        <v>1</v>
      </c>
      <c r="D35" s="53">
        <v>2</v>
      </c>
      <c r="E35" s="291" t="s">
        <v>29</v>
      </c>
    </row>
    <row r="36" spans="1:5" ht="6" customHeight="1" x14ac:dyDescent="0.2">
      <c r="A36" s="109"/>
      <c r="B36" s="51"/>
      <c r="C36" s="51"/>
      <c r="D36" s="51"/>
      <c r="E36" s="110"/>
    </row>
    <row r="37" spans="1:5" ht="15" x14ac:dyDescent="0.2">
      <c r="A37" s="127" t="s">
        <v>237</v>
      </c>
      <c r="B37" s="57">
        <v>2</v>
      </c>
      <c r="C37" s="55">
        <v>2</v>
      </c>
      <c r="D37" s="55">
        <v>4</v>
      </c>
      <c r="E37" s="295" t="s">
        <v>31</v>
      </c>
    </row>
    <row r="38" spans="1:5" x14ac:dyDescent="0.15">
      <c r="A38" s="89"/>
      <c r="B38" s="260"/>
      <c r="C38" s="260"/>
      <c r="D38" s="260"/>
      <c r="E38" s="261"/>
    </row>
    <row r="39" spans="1:5" ht="15" x14ac:dyDescent="0.2">
      <c r="A39" s="288" t="s">
        <v>39</v>
      </c>
      <c r="B39" s="260"/>
      <c r="C39" s="260"/>
      <c r="D39" s="260"/>
      <c r="E39" s="261"/>
    </row>
    <row r="40" spans="1:5" x14ac:dyDescent="0.15">
      <c r="A40" s="112" t="s">
        <v>42</v>
      </c>
      <c r="B40" s="71">
        <f>'Service points'!F28</f>
        <v>0</v>
      </c>
      <c r="C40" s="71">
        <f>'Service points'!F53</f>
        <v>0</v>
      </c>
      <c r="D40" s="71">
        <f>'Service points'!F78</f>
        <v>0</v>
      </c>
      <c r="E40" s="298"/>
    </row>
    <row r="41" spans="1:5" ht="15" thickBot="1" x14ac:dyDescent="0.2">
      <c r="A41" s="113" t="s">
        <v>43</v>
      </c>
      <c r="B41" s="299">
        <f>B40</f>
        <v>0</v>
      </c>
      <c r="C41" s="299">
        <f>C40+B41</f>
        <v>0</v>
      </c>
      <c r="D41" s="299">
        <f t="shared" ref="D41" si="1">D40+C41</f>
        <v>0</v>
      </c>
      <c r="E41" s="300"/>
    </row>
  </sheetData>
  <sheetProtection selectLockedCells="1" selectUnlockedCells="1"/>
  <mergeCells count="6">
    <mergeCell ref="A1:E1"/>
    <mergeCell ref="A2:E2"/>
    <mergeCell ref="A4:B4"/>
    <mergeCell ref="E9:E11"/>
    <mergeCell ref="E13:E15"/>
    <mergeCell ref="C4:E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761B3-C9CB-44AB-8863-785E94DFDA87}">
  <sheetPr>
    <tabColor theme="4"/>
  </sheetPr>
  <dimension ref="A1:U183"/>
  <sheetViews>
    <sheetView tabSelected="1" zoomScale="85" zoomScaleNormal="85" workbookViewId="0">
      <selection activeCell="G52" sqref="G52"/>
    </sheetView>
  </sheetViews>
  <sheetFormatPr baseColWidth="10" defaultColWidth="8.83203125" defaultRowHeight="14" x14ac:dyDescent="0.15"/>
  <cols>
    <col min="1" max="1" width="3.33203125" customWidth="1"/>
    <col min="2" max="2" width="3.5" customWidth="1"/>
    <col min="3" max="3" width="35.83203125" customWidth="1"/>
    <col min="4" max="4" width="35.83203125" style="20" customWidth="1"/>
    <col min="5" max="5" width="10.83203125" style="4" bestFit="1" customWidth="1"/>
    <col min="6" max="6" width="11" style="13" customWidth="1"/>
    <col min="7" max="7" width="11.33203125" customWidth="1"/>
    <col min="8" max="9" width="8.6640625" style="160"/>
    <col min="13" max="13" width="9.1640625" customWidth="1"/>
    <col min="14" max="14" width="9.1640625" style="58" customWidth="1"/>
    <col min="16" max="16" width="9.83203125" customWidth="1"/>
  </cols>
  <sheetData>
    <row r="1" spans="1:21" ht="31" thickBot="1" x14ac:dyDescent="0.35">
      <c r="A1" s="345" t="s">
        <v>9</v>
      </c>
      <c r="B1" s="346"/>
      <c r="C1" s="346"/>
      <c r="D1" s="346"/>
      <c r="E1" s="346"/>
      <c r="F1" s="346"/>
      <c r="G1" s="346"/>
      <c r="H1" s="346"/>
      <c r="I1" s="346"/>
      <c r="J1" s="346"/>
      <c r="K1" s="346"/>
      <c r="L1" s="346"/>
      <c r="M1" s="346"/>
      <c r="N1" s="346"/>
      <c r="O1" s="346"/>
      <c r="P1" s="346"/>
      <c r="Q1" s="346"/>
      <c r="R1" s="346"/>
      <c r="S1" s="346"/>
      <c r="T1" s="346"/>
      <c r="U1" s="346"/>
    </row>
    <row r="2" spans="1:21" s="188" customFormat="1" ht="19" thickBot="1" x14ac:dyDescent="0.25">
      <c r="A2" s="347" t="s">
        <v>243</v>
      </c>
      <c r="B2" s="348"/>
      <c r="C2" s="348"/>
      <c r="D2" s="205"/>
      <c r="E2" s="314" t="s">
        <v>497</v>
      </c>
      <c r="F2" s="315"/>
      <c r="G2" s="315"/>
      <c r="H2" s="315"/>
      <c r="I2" s="315"/>
      <c r="J2" s="315"/>
      <c r="K2" s="315"/>
      <c r="L2" s="315"/>
      <c r="M2" s="315"/>
      <c r="N2" s="315"/>
      <c r="O2" s="315"/>
      <c r="P2" s="315"/>
      <c r="Q2" s="315"/>
      <c r="R2" s="315"/>
      <c r="S2" s="315"/>
      <c r="T2" s="315"/>
      <c r="U2" s="219"/>
    </row>
    <row r="3" spans="1:21" s="38" customFormat="1" ht="19" thickBot="1" x14ac:dyDescent="0.25">
      <c r="A3" s="223"/>
      <c r="B3" s="219"/>
      <c r="C3" s="219"/>
      <c r="D3" s="219"/>
      <c r="E3" s="220"/>
      <c r="F3" s="221"/>
      <c r="G3" s="219"/>
      <c r="H3" s="222"/>
      <c r="I3" s="222"/>
      <c r="J3" s="219"/>
      <c r="K3" s="219"/>
      <c r="L3" s="219"/>
      <c r="M3" s="219"/>
      <c r="N3" s="219"/>
      <c r="O3" s="219"/>
      <c r="P3" s="219"/>
      <c r="Q3" s="219"/>
      <c r="R3" s="219"/>
      <c r="S3" s="219"/>
      <c r="T3" s="219"/>
      <c r="U3" s="219"/>
    </row>
    <row r="4" spans="1:21" ht="15" x14ac:dyDescent="0.2">
      <c r="A4" s="334" t="s">
        <v>116</v>
      </c>
      <c r="B4" s="335"/>
      <c r="C4" s="206"/>
      <c r="D4" s="338" t="s">
        <v>496</v>
      </c>
      <c r="E4" s="338"/>
      <c r="F4" s="338"/>
      <c r="G4" s="338"/>
      <c r="H4" s="338"/>
      <c r="I4" s="338"/>
      <c r="J4" s="339"/>
      <c r="K4" s="340"/>
      <c r="L4" s="340"/>
      <c r="M4" s="340"/>
      <c r="N4" s="340"/>
      <c r="O4" s="340"/>
      <c r="P4" s="340"/>
      <c r="Q4" s="340"/>
      <c r="R4" s="341"/>
      <c r="S4" s="219"/>
      <c r="T4" s="219"/>
      <c r="U4" s="219"/>
    </row>
    <row r="5" spans="1:21" s="10" customFormat="1" ht="15" x14ac:dyDescent="0.2">
      <c r="A5" s="88"/>
      <c r="B5" s="336" t="s">
        <v>139</v>
      </c>
      <c r="C5" s="337"/>
      <c r="D5" s="134"/>
      <c r="E5" s="135"/>
      <c r="F5" s="136"/>
      <c r="G5" s="343" t="s">
        <v>261</v>
      </c>
      <c r="H5" s="343"/>
      <c r="I5" s="344"/>
      <c r="J5" s="349" t="s">
        <v>247</v>
      </c>
      <c r="K5" s="350"/>
      <c r="L5" s="350"/>
      <c r="M5" s="350"/>
      <c r="N5" s="350"/>
      <c r="O5" s="350"/>
      <c r="P5" s="350"/>
      <c r="Q5" s="350"/>
      <c r="R5" s="351"/>
      <c r="S5" s="224"/>
      <c r="T5" s="219"/>
      <c r="U5" s="219"/>
    </row>
    <row r="6" spans="1:21" ht="32" x14ac:dyDescent="0.2">
      <c r="A6" s="89"/>
      <c r="B6" s="137"/>
      <c r="C6" s="225" t="s">
        <v>15</v>
      </c>
      <c r="D6" s="225"/>
      <c r="E6" s="226" t="s">
        <v>17</v>
      </c>
      <c r="F6" s="227" t="s">
        <v>2</v>
      </c>
      <c r="G6" s="228" t="s">
        <v>12</v>
      </c>
      <c r="H6" s="229" t="s">
        <v>13</v>
      </c>
      <c r="I6" s="230" t="s">
        <v>14</v>
      </c>
      <c r="J6" s="231" t="s">
        <v>371</v>
      </c>
      <c r="K6" s="228" t="s">
        <v>248</v>
      </c>
      <c r="L6" s="228" t="s">
        <v>249</v>
      </c>
      <c r="M6" s="228" t="s">
        <v>250</v>
      </c>
      <c r="N6" s="228" t="s">
        <v>251</v>
      </c>
      <c r="O6" s="228" t="s">
        <v>252</v>
      </c>
      <c r="P6" s="228" t="s">
        <v>12</v>
      </c>
      <c r="Q6" s="228" t="s">
        <v>13</v>
      </c>
      <c r="R6" s="232" t="s">
        <v>14</v>
      </c>
      <c r="S6" s="224" t="s">
        <v>481</v>
      </c>
      <c r="T6" s="219"/>
      <c r="U6" s="219"/>
    </row>
    <row r="7" spans="1:21" ht="16" x14ac:dyDescent="0.2">
      <c r="A7" s="89"/>
      <c r="B7" s="137"/>
      <c r="C7" s="233" t="s">
        <v>10</v>
      </c>
      <c r="D7" s="138" t="str">
        <f>IF(I7=0,"",(IF(ISNUMBER(R7),IF(R7&gt;I7,(IF(R7&lt;0.7,'Teaching Library'!$E$6,IF(R7&lt;0.8,'Teaching Library'!$E$7,IF(R7&lt;0.9,'Teaching Library'!$E$8,'Teaching Library'!$E$9)))),(IF(I7&lt;0.7,'Teaching Library'!$E$6,IF(I7&lt;0.8,'Teaching Library'!$E$7,IF(I7&lt;0.9,'Teaching Library'!$E$8,'Teaching Library'!$E$9))))),IF(I7&lt;0.7,'Teaching Library'!$E$6,IF(I7&lt;0.8,'Teaching Library'!$E$7,IF(I7&lt;0.9,'Teaching Library'!$E$8,'Teaching Library'!$E$9))))))</f>
        <v/>
      </c>
      <c r="E7" s="91" t="str">
        <f>IFERROR(VLOOKUP(D7, 'Teaching Library'!$E$6:$G$9, 2, FALSE), "")</f>
        <v/>
      </c>
      <c r="F7" s="91" t="str">
        <f>IFERROR(VLOOKUP(E7, 'Teaching Library'!$F$6:$G$9, 2, FALSE), " ")</f>
        <v xml:space="preserve"> </v>
      </c>
      <c r="G7" s="92">
        <f>IF(ISBLANK(G8),0,AVERAGE(G8:G12))</f>
        <v>0</v>
      </c>
      <c r="H7" s="93">
        <f>IF(ISBLANK(H8),0,AVERAGE(H8:H12))</f>
        <v>0</v>
      </c>
      <c r="I7" s="94">
        <f>IF(ISBLANK(I8),0,AVERAGE(I8:I12))</f>
        <v>0</v>
      </c>
      <c r="J7" s="47" t="str">
        <f t="shared" ref="J7:O7" si="0">IF(ISBLANK(J8),"",SUM(J8:J12))</f>
        <v/>
      </c>
      <c r="K7" s="158" t="str">
        <f t="shared" si="0"/>
        <v/>
      </c>
      <c r="L7" s="158" t="str">
        <f t="shared" si="0"/>
        <v/>
      </c>
      <c r="M7" s="158" t="str">
        <f t="shared" si="0"/>
        <v/>
      </c>
      <c r="N7" s="158" t="str">
        <f t="shared" si="0"/>
        <v/>
      </c>
      <c r="O7" s="158" t="str">
        <f t="shared" si="0"/>
        <v/>
      </c>
      <c r="P7" s="34" t="str">
        <f>IF(ISNUMBER(J7),((K7*1)+(L7*2)+(M7*3)+(N7*4)+(O7*5))/J7,"")</f>
        <v/>
      </c>
      <c r="Q7" s="139" t="str">
        <f>IF(ISNUMBER(J7),(K7+L7)/J7,"")</f>
        <v/>
      </c>
      <c r="R7" s="140" t="str">
        <f>IF(ISNUMBER(J7),(N7+O7)/J7,"")</f>
        <v/>
      </c>
      <c r="S7" s="234" t="s">
        <v>371</v>
      </c>
      <c r="T7" s="234" t="s">
        <v>482</v>
      </c>
      <c r="U7" s="235" t="s">
        <v>483</v>
      </c>
    </row>
    <row r="8" spans="1:21" x14ac:dyDescent="0.15">
      <c r="A8" s="89"/>
      <c r="B8" s="237">
        <v>1</v>
      </c>
      <c r="C8" s="61"/>
      <c r="D8" s="77"/>
      <c r="E8" s="78"/>
      <c r="F8" s="79"/>
      <c r="G8" s="63"/>
      <c r="H8" s="161"/>
      <c r="I8" s="156"/>
      <c r="J8" s="66"/>
      <c r="K8" s="29"/>
      <c r="L8" s="29"/>
      <c r="M8" s="29"/>
      <c r="N8" s="29"/>
      <c r="O8" s="29"/>
      <c r="P8" s="321" t="s">
        <v>484</v>
      </c>
      <c r="Q8" s="322"/>
      <c r="R8" s="323"/>
      <c r="S8" s="29"/>
      <c r="T8" s="181"/>
      <c r="U8" s="158">
        <f>ROUND(T8*S8,0)</f>
        <v>0</v>
      </c>
    </row>
    <row r="9" spans="1:21" x14ac:dyDescent="0.15">
      <c r="A9" s="89"/>
      <c r="B9" s="237">
        <v>2</v>
      </c>
      <c r="C9" s="61"/>
      <c r="D9" s="80"/>
      <c r="E9" s="135"/>
      <c r="F9" s="81"/>
      <c r="G9" s="63"/>
      <c r="H9" s="161"/>
      <c r="I9" s="156"/>
      <c r="J9" s="66"/>
      <c r="K9" s="29"/>
      <c r="L9" s="29"/>
      <c r="M9" s="29"/>
      <c r="N9" s="29"/>
      <c r="O9" s="29"/>
      <c r="P9" s="324"/>
      <c r="Q9" s="325"/>
      <c r="R9" s="326"/>
      <c r="S9" s="219"/>
      <c r="T9" s="219"/>
      <c r="U9" s="219"/>
    </row>
    <row r="10" spans="1:21" x14ac:dyDescent="0.15">
      <c r="A10" s="89"/>
      <c r="B10" s="237">
        <v>3</v>
      </c>
      <c r="C10" s="61"/>
      <c r="D10" s="80"/>
      <c r="E10" s="135"/>
      <c r="F10" s="81"/>
      <c r="G10" s="63"/>
      <c r="H10" s="161"/>
      <c r="I10" s="65"/>
      <c r="J10" s="66"/>
      <c r="K10" s="29"/>
      <c r="L10" s="29"/>
      <c r="M10" s="29"/>
      <c r="N10" s="29"/>
      <c r="O10" s="29"/>
      <c r="P10" s="324"/>
      <c r="Q10" s="325"/>
      <c r="R10" s="326"/>
      <c r="S10" s="219"/>
      <c r="T10" s="219"/>
      <c r="U10" s="219"/>
    </row>
    <row r="11" spans="1:21" x14ac:dyDescent="0.15">
      <c r="A11" s="89"/>
      <c r="B11" s="237">
        <v>4</v>
      </c>
      <c r="C11" s="62"/>
      <c r="D11" s="82"/>
      <c r="E11" s="135"/>
      <c r="F11" s="81"/>
      <c r="G11" s="62"/>
      <c r="H11" s="161"/>
      <c r="I11" s="65"/>
      <c r="J11" s="66"/>
      <c r="K11" s="29"/>
      <c r="L11" s="29"/>
      <c r="M11" s="29"/>
      <c r="N11" s="29"/>
      <c r="O11" s="29"/>
      <c r="P11" s="324"/>
      <c r="Q11" s="325"/>
      <c r="R11" s="326"/>
      <c r="S11" s="219"/>
      <c r="T11" s="219"/>
      <c r="U11" s="219"/>
    </row>
    <row r="12" spans="1:21" x14ac:dyDescent="0.15">
      <c r="A12" s="89"/>
      <c r="B12" s="237">
        <v>5</v>
      </c>
      <c r="C12" s="62"/>
      <c r="D12" s="83"/>
      <c r="E12" s="84"/>
      <c r="F12" s="85"/>
      <c r="G12" s="62"/>
      <c r="H12" s="162"/>
      <c r="I12" s="163"/>
      <c r="J12" s="66"/>
      <c r="K12" s="29"/>
      <c r="L12" s="29"/>
      <c r="M12" s="29"/>
      <c r="N12" s="29"/>
      <c r="O12" s="29"/>
      <c r="P12" s="327"/>
      <c r="Q12" s="328"/>
      <c r="R12" s="329"/>
      <c r="S12" s="219"/>
      <c r="T12" s="219"/>
      <c r="U12" s="219"/>
    </row>
    <row r="13" spans="1:21" ht="16" x14ac:dyDescent="0.2">
      <c r="A13" s="89"/>
      <c r="B13" s="137"/>
      <c r="C13" s="238" t="s">
        <v>11</v>
      </c>
      <c r="D13" s="138" t="str">
        <f>IF(I13=0,"",(IF(ISNUMBER(R13),IF(R13&gt;I13,(IF(R13&lt;0.7,'Teaching Library'!$E$6,IF(R13&lt;0.8,'Teaching Library'!$E$7,IF(R13&lt;0.9,'Teaching Library'!$E$8,'Teaching Library'!$E$9)))),(IF(I13&lt;0.7,'Teaching Library'!$E$6,IF(I13&lt;0.8,'Teaching Library'!$E$7,IF(I13&lt;0.9,'Teaching Library'!$E$8,'Teaching Library'!$E$9))))),IF(I13&lt;0.7,'Teaching Library'!$E$6,IF(I13&lt;0.8,'Teaching Library'!$E$7,IF(I13&lt;0.9,'Teaching Library'!$E$8,'Teaching Library'!$E$9))))))</f>
        <v/>
      </c>
      <c r="E13" s="91" t="str">
        <f>IFERROR(VLOOKUP(D13, 'Teaching Library'!$E$6:$G$9, 2, FALSE), "")</f>
        <v/>
      </c>
      <c r="F13" s="91" t="str">
        <f>IFERROR(VLOOKUP(E13, 'Teaching Library'!$F$6:$G$9, 2, FALSE), " ")</f>
        <v xml:space="preserve"> </v>
      </c>
      <c r="G13" s="31">
        <f>IF(ISBLANK(G14),0,AVERAGE(G14:G18))</f>
        <v>0</v>
      </c>
      <c r="H13" s="32">
        <f>IF(ISBLANK(H14),0,AVERAGE(H14:H18))</f>
        <v>0</v>
      </c>
      <c r="I13" s="64">
        <f>IF(ISBLANK(I14),0,AVERAGE(I14:I18))</f>
        <v>0</v>
      </c>
      <c r="J13" s="47" t="str">
        <f t="shared" ref="J13:O13" si="1">IF(ISBLANK(J14),"",SUM(J14:J18))</f>
        <v/>
      </c>
      <c r="K13" s="158" t="str">
        <f t="shared" si="1"/>
        <v/>
      </c>
      <c r="L13" s="158" t="str">
        <f t="shared" si="1"/>
        <v/>
      </c>
      <c r="M13" s="158" t="str">
        <f t="shared" si="1"/>
        <v/>
      </c>
      <c r="N13" s="158" t="str">
        <f t="shared" si="1"/>
        <v/>
      </c>
      <c r="O13" s="158" t="str">
        <f t="shared" si="1"/>
        <v/>
      </c>
      <c r="P13" s="34" t="str">
        <f>IF(ISNUMBER(J13),((K13*1)+(L13*2)+(M13*3)+(N13*4)+(O13*5))/J13,"")</f>
        <v/>
      </c>
      <c r="Q13" s="139" t="str">
        <f>IF(ISNUMBER(J13),(K13+L13)/J13,"")</f>
        <v/>
      </c>
      <c r="R13" s="157" t="str">
        <f>IF(ISNUMBER(J13),(N13+O13)/J13,"")</f>
        <v/>
      </c>
      <c r="S13" s="236" t="s">
        <v>371</v>
      </c>
      <c r="T13" s="234" t="s">
        <v>482</v>
      </c>
      <c r="U13" s="235" t="s">
        <v>483</v>
      </c>
    </row>
    <row r="14" spans="1:21" ht="14" customHeight="1" x14ac:dyDescent="0.15">
      <c r="A14" s="89"/>
      <c r="B14" s="237">
        <v>1</v>
      </c>
      <c r="C14" s="61"/>
      <c r="D14" s="77"/>
      <c r="E14" s="78"/>
      <c r="F14" s="79"/>
      <c r="G14" s="63"/>
      <c r="H14" s="161"/>
      <c r="I14" s="156"/>
      <c r="J14" s="66"/>
      <c r="K14" s="29"/>
      <c r="L14" s="29"/>
      <c r="M14" s="29"/>
      <c r="N14" s="29"/>
      <c r="O14" s="29"/>
      <c r="P14" s="321" t="s">
        <v>484</v>
      </c>
      <c r="Q14" s="322"/>
      <c r="R14" s="322"/>
      <c r="S14" s="29"/>
      <c r="T14" s="181"/>
      <c r="U14" s="158">
        <f>ROUND(T14*S14,0)</f>
        <v>0</v>
      </c>
    </row>
    <row r="15" spans="1:21" ht="16.5" customHeight="1" x14ac:dyDescent="0.15">
      <c r="A15" s="89"/>
      <c r="B15" s="237">
        <v>2</v>
      </c>
      <c r="C15" s="61"/>
      <c r="D15" s="80"/>
      <c r="E15" s="135"/>
      <c r="F15" s="81"/>
      <c r="G15" s="63"/>
      <c r="H15" s="161"/>
      <c r="I15" s="156"/>
      <c r="J15" s="66"/>
      <c r="K15" s="29"/>
      <c r="L15" s="29"/>
      <c r="M15" s="29"/>
      <c r="N15" s="29"/>
      <c r="O15" s="29"/>
      <c r="P15" s="324"/>
      <c r="Q15" s="325"/>
      <c r="R15" s="326"/>
      <c r="S15" s="219"/>
      <c r="T15" s="219"/>
      <c r="U15" s="219"/>
    </row>
    <row r="16" spans="1:21" x14ac:dyDescent="0.15">
      <c r="A16" s="89"/>
      <c r="B16" s="237">
        <v>3</v>
      </c>
      <c r="C16" s="61"/>
      <c r="D16" s="80"/>
      <c r="E16" s="135"/>
      <c r="F16" s="81"/>
      <c r="G16" s="63"/>
      <c r="H16" s="161"/>
      <c r="I16" s="65"/>
      <c r="J16" s="66"/>
      <c r="K16" s="29"/>
      <c r="L16" s="29"/>
      <c r="M16" s="29"/>
      <c r="N16" s="29"/>
      <c r="O16" s="29"/>
      <c r="P16" s="324"/>
      <c r="Q16" s="325"/>
      <c r="R16" s="326"/>
      <c r="S16" s="219"/>
      <c r="T16" s="219"/>
      <c r="U16" s="219"/>
    </row>
    <row r="17" spans="1:21" x14ac:dyDescent="0.15">
      <c r="A17" s="89"/>
      <c r="B17" s="237">
        <v>4</v>
      </c>
      <c r="C17" s="61"/>
      <c r="D17" s="80"/>
      <c r="E17" s="135"/>
      <c r="F17" s="81"/>
      <c r="G17" s="63"/>
      <c r="H17" s="161"/>
      <c r="I17" s="65"/>
      <c r="J17" s="66"/>
      <c r="K17" s="29"/>
      <c r="L17" s="29"/>
      <c r="M17" s="29"/>
      <c r="N17" s="29"/>
      <c r="O17" s="29"/>
      <c r="P17" s="324"/>
      <c r="Q17" s="325"/>
      <c r="R17" s="326"/>
      <c r="S17" s="219"/>
      <c r="T17" s="219"/>
      <c r="U17" s="219"/>
    </row>
    <row r="18" spans="1:21" x14ac:dyDescent="0.15">
      <c r="A18" s="89"/>
      <c r="B18" s="237">
        <v>5</v>
      </c>
      <c r="C18" s="95"/>
      <c r="D18" s="82"/>
      <c r="E18" s="135"/>
      <c r="F18" s="81"/>
      <c r="G18" s="62"/>
      <c r="H18" s="164"/>
      <c r="I18" s="165"/>
      <c r="J18" s="66"/>
      <c r="K18" s="29"/>
      <c r="L18" s="29"/>
      <c r="M18" s="29"/>
      <c r="N18" s="29"/>
      <c r="O18" s="29"/>
      <c r="P18" s="327"/>
      <c r="Q18" s="328"/>
      <c r="R18" s="329"/>
      <c r="S18" s="219"/>
      <c r="T18" s="219"/>
      <c r="U18" s="219"/>
    </row>
    <row r="19" spans="1:21" ht="15" x14ac:dyDescent="0.2">
      <c r="A19" s="89"/>
      <c r="B19" s="330" t="s">
        <v>4</v>
      </c>
      <c r="C19" s="331"/>
      <c r="D19" s="86"/>
      <c r="E19" s="84"/>
      <c r="F19" s="87"/>
      <c r="G19" s="137"/>
      <c r="H19" s="137"/>
      <c r="I19" s="137"/>
      <c r="J19" s="137"/>
      <c r="K19" s="137"/>
      <c r="L19" s="137"/>
      <c r="M19" s="137"/>
      <c r="N19" s="137"/>
      <c r="O19" s="137"/>
      <c r="P19" s="137"/>
      <c r="Q19" s="137"/>
      <c r="R19" s="74"/>
      <c r="S19" s="219"/>
      <c r="T19" s="219"/>
      <c r="U19" s="219"/>
    </row>
    <row r="20" spans="1:21" ht="16" x14ac:dyDescent="0.2">
      <c r="A20" s="89"/>
      <c r="B20" s="237"/>
      <c r="C20" s="225" t="s">
        <v>145</v>
      </c>
      <c r="D20" s="242" t="s">
        <v>16</v>
      </c>
      <c r="E20" s="226" t="s">
        <v>17</v>
      </c>
      <c r="F20" s="243" t="s">
        <v>2</v>
      </c>
      <c r="G20" s="207" t="s">
        <v>489</v>
      </c>
      <c r="H20" s="342" t="s">
        <v>487</v>
      </c>
      <c r="I20" s="342"/>
      <c r="J20" s="342"/>
      <c r="K20" s="342"/>
      <c r="L20" s="342"/>
      <c r="M20" s="137"/>
      <c r="N20" s="137"/>
      <c r="O20" s="137"/>
      <c r="P20" s="137"/>
      <c r="Q20" s="137"/>
      <c r="R20" s="74"/>
      <c r="S20" s="219"/>
      <c r="T20" s="219"/>
      <c r="U20" s="219"/>
    </row>
    <row r="21" spans="1:21" ht="15" customHeight="1" x14ac:dyDescent="0.15">
      <c r="A21" s="89"/>
      <c r="B21" s="237">
        <v>1</v>
      </c>
      <c r="C21" s="37"/>
      <c r="D21" s="132"/>
      <c r="E21" s="33" t="str">
        <f>IFERROR(VLOOKUP(D21, 'Teaching Library'!$E$12:$G$52, 2, FALSE), "&lt;-Select item")</f>
        <v>&lt;-Select item</v>
      </c>
      <c r="F21" s="168" t="str">
        <f>IFERROR(VLOOKUP(E21, 'Teaching Library'!$F$13:$G$52, 2, FALSE), " ")</f>
        <v xml:space="preserve"> </v>
      </c>
      <c r="G21" s="169"/>
      <c r="H21" s="316"/>
      <c r="I21" s="317"/>
      <c r="J21" s="317"/>
      <c r="K21" s="317"/>
      <c r="L21" s="317"/>
      <c r="M21" s="137"/>
      <c r="N21" s="137"/>
      <c r="O21" s="137"/>
      <c r="P21" s="137"/>
      <c r="Q21" s="137"/>
      <c r="R21" s="74"/>
      <c r="S21" s="219"/>
      <c r="T21" s="219"/>
      <c r="U21" s="219"/>
    </row>
    <row r="22" spans="1:21" x14ac:dyDescent="0.15">
      <c r="A22" s="89"/>
      <c r="B22" s="237">
        <v>2</v>
      </c>
      <c r="C22" s="37"/>
      <c r="D22" s="132"/>
      <c r="E22" s="33" t="str">
        <f>IFERROR(VLOOKUP(D22, 'Teaching Library'!$E$12:$G$52, 2, FALSE), "&lt;-Select item")</f>
        <v>&lt;-Select item</v>
      </c>
      <c r="F22" s="168" t="str">
        <f>IFERROR(VLOOKUP(E22, 'Teaching Library'!$F$13:$G$52, 2, FALSE), " ")</f>
        <v xml:space="preserve"> </v>
      </c>
      <c r="G22" s="169"/>
      <c r="H22" s="310"/>
      <c r="I22" s="311"/>
      <c r="J22" s="311"/>
      <c r="K22" s="311"/>
      <c r="L22" s="311"/>
      <c r="M22" s="137"/>
      <c r="N22" s="137"/>
      <c r="O22" s="137"/>
      <c r="P22" s="137"/>
      <c r="Q22" s="137"/>
      <c r="R22" s="74"/>
      <c r="S22" s="219"/>
      <c r="T22" s="219"/>
      <c r="U22" s="219"/>
    </row>
    <row r="23" spans="1:21" x14ac:dyDescent="0.15">
      <c r="A23" s="89"/>
      <c r="B23" s="237">
        <v>3</v>
      </c>
      <c r="C23" s="37"/>
      <c r="D23" s="132"/>
      <c r="E23" s="33" t="str">
        <f>IFERROR(VLOOKUP(D23, 'Teaching Library'!$E$12:$G$52, 2, FALSE), "&lt;-Select item")</f>
        <v>&lt;-Select item</v>
      </c>
      <c r="F23" s="168" t="str">
        <f>IFERROR(VLOOKUP(E23, 'Teaching Library'!$F$13:$G$52, 2, FALSE), " ")</f>
        <v xml:space="preserve"> </v>
      </c>
      <c r="G23" s="169"/>
      <c r="H23" s="310"/>
      <c r="I23" s="311"/>
      <c r="J23" s="311"/>
      <c r="K23" s="311"/>
      <c r="L23" s="311"/>
      <c r="M23" s="137"/>
      <c r="N23" s="137"/>
      <c r="O23" s="137"/>
      <c r="P23" s="137"/>
      <c r="Q23" s="137"/>
      <c r="R23" s="74"/>
      <c r="S23" s="219"/>
      <c r="T23" s="219"/>
      <c r="U23" s="219"/>
    </row>
    <row r="24" spans="1:21" x14ac:dyDescent="0.15">
      <c r="A24" s="89"/>
      <c r="B24" s="237">
        <v>4</v>
      </c>
      <c r="C24" s="37"/>
      <c r="D24" s="132"/>
      <c r="E24" s="33" t="str">
        <f>IFERROR(VLOOKUP(D24, 'Teaching Library'!$E$12:$G$52, 2, FALSE), "&lt;-Select item")</f>
        <v>&lt;-Select item</v>
      </c>
      <c r="F24" s="168" t="str">
        <f>IFERROR(VLOOKUP(E24, 'Teaching Library'!$F$13:$G$52, 2, FALSE), " ")</f>
        <v xml:space="preserve"> </v>
      </c>
      <c r="G24" s="169"/>
      <c r="H24" s="310"/>
      <c r="I24" s="311"/>
      <c r="J24" s="311"/>
      <c r="K24" s="311"/>
      <c r="L24" s="311"/>
      <c r="M24" s="137"/>
      <c r="N24" s="137"/>
      <c r="O24" s="137"/>
      <c r="P24" s="137"/>
      <c r="Q24" s="137"/>
      <c r="R24" s="74"/>
      <c r="S24" s="219"/>
      <c r="T24" s="219"/>
      <c r="U24" s="219"/>
    </row>
    <row r="25" spans="1:21" x14ac:dyDescent="0.15">
      <c r="A25" s="89"/>
      <c r="B25" s="237">
        <v>5</v>
      </c>
      <c r="C25" s="37"/>
      <c r="D25" s="132"/>
      <c r="E25" s="33" t="str">
        <f>IFERROR(VLOOKUP(D25, 'Teaching Library'!$E$12:$G$52, 2, FALSE), "&lt;-Select item")</f>
        <v>&lt;-Select item</v>
      </c>
      <c r="F25" s="168" t="str">
        <f>IFERROR(VLOOKUP(E25, 'Teaching Library'!$F$13:$G$52, 2, FALSE), " ")</f>
        <v xml:space="preserve"> </v>
      </c>
      <c r="G25" s="169"/>
      <c r="H25" s="310"/>
      <c r="I25" s="311"/>
      <c r="J25" s="311"/>
      <c r="K25" s="311"/>
      <c r="L25" s="311"/>
      <c r="M25" s="137"/>
      <c r="N25" s="137"/>
      <c r="O25" s="137"/>
      <c r="P25" s="137"/>
      <c r="Q25" s="137"/>
      <c r="R25" s="74"/>
      <c r="S25" s="219"/>
      <c r="T25" s="219"/>
      <c r="U25" s="219"/>
    </row>
    <row r="26" spans="1:21" x14ac:dyDescent="0.15">
      <c r="A26" s="89"/>
      <c r="B26" s="237">
        <v>6</v>
      </c>
      <c r="C26" s="37"/>
      <c r="D26" s="132"/>
      <c r="E26" s="33" t="str">
        <f>IFERROR(VLOOKUP(D26, 'Teaching Library'!$E$12:$G$52, 2, FALSE), "&lt;-Select item")</f>
        <v>&lt;-Select item</v>
      </c>
      <c r="F26" s="168" t="str">
        <f>IFERROR(VLOOKUP(E26, 'Teaching Library'!$F$13:$G$52, 2, FALSE), " ")</f>
        <v xml:space="preserve"> </v>
      </c>
      <c r="G26" s="169"/>
      <c r="H26" s="310"/>
      <c r="I26" s="311"/>
      <c r="J26" s="311"/>
      <c r="K26" s="311"/>
      <c r="L26" s="311"/>
      <c r="M26" s="137"/>
      <c r="N26" s="137"/>
      <c r="O26" s="137"/>
      <c r="P26" s="137"/>
      <c r="Q26" s="137"/>
      <c r="R26" s="74"/>
      <c r="S26" s="219"/>
      <c r="T26" s="219"/>
      <c r="U26" s="219"/>
    </row>
    <row r="27" spans="1:21" ht="14" customHeight="1" x14ac:dyDescent="0.15">
      <c r="A27" s="89"/>
      <c r="B27" s="237">
        <v>7</v>
      </c>
      <c r="C27" s="37"/>
      <c r="D27" s="132"/>
      <c r="E27" s="33" t="str">
        <f>IFERROR(VLOOKUP(D27, 'Teaching Library'!$E$12:$G$52, 2, FALSE), "&lt;-Select item")</f>
        <v>&lt;-Select item</v>
      </c>
      <c r="F27" s="168" t="str">
        <f>IFERROR(VLOOKUP(E27, 'Teaching Library'!$F$13:$G$52, 2, FALSE), " ")</f>
        <v xml:space="preserve"> </v>
      </c>
      <c r="G27" s="169"/>
      <c r="H27" s="310"/>
      <c r="I27" s="311"/>
      <c r="J27" s="311"/>
      <c r="K27" s="311"/>
      <c r="L27" s="311"/>
      <c r="M27" s="137"/>
      <c r="N27" s="137"/>
      <c r="O27" s="137"/>
      <c r="P27" s="137"/>
      <c r="Q27" s="137"/>
      <c r="R27" s="74"/>
      <c r="S27" s="219"/>
      <c r="T27" s="219"/>
      <c r="U27" s="219"/>
    </row>
    <row r="28" spans="1:21" ht="14" customHeight="1" x14ac:dyDescent="0.15">
      <c r="A28" s="89"/>
      <c r="B28" s="237">
        <v>8</v>
      </c>
      <c r="C28" s="37"/>
      <c r="D28" s="132"/>
      <c r="E28" s="33" t="str">
        <f>IFERROR(VLOOKUP(D28, 'Teaching Library'!$E$12:$G$52, 2, FALSE), "&lt;-Select item")</f>
        <v>&lt;-Select item</v>
      </c>
      <c r="F28" s="168" t="str">
        <f>IFERROR(VLOOKUP(E28, 'Teaching Library'!$F$13:$G$52, 2, FALSE), " ")</f>
        <v xml:space="preserve"> </v>
      </c>
      <c r="G28" s="169"/>
      <c r="H28" s="310"/>
      <c r="I28" s="311"/>
      <c r="J28" s="311"/>
      <c r="K28" s="311"/>
      <c r="L28" s="311"/>
      <c r="M28" s="137"/>
      <c r="N28" s="137"/>
      <c r="O28" s="137"/>
      <c r="P28" s="135"/>
      <c r="Q28" s="135"/>
      <c r="R28" s="74"/>
      <c r="S28" s="219"/>
      <c r="T28" s="219"/>
      <c r="U28" s="219"/>
    </row>
    <row r="29" spans="1:21" x14ac:dyDescent="0.15">
      <c r="A29" s="89"/>
      <c r="B29" s="237">
        <v>9</v>
      </c>
      <c r="C29" s="29"/>
      <c r="D29" s="132"/>
      <c r="E29" s="33" t="str">
        <f>IFERROR(VLOOKUP(D29, 'Teaching Library'!$E$12:$G$52, 2, FALSE), "&lt;-Select item")</f>
        <v>&lt;-Select item</v>
      </c>
      <c r="F29" s="168" t="str">
        <f>IFERROR(VLOOKUP(E29, 'Teaching Library'!$F$13:$G$52, 2, FALSE), " ")</f>
        <v xml:space="preserve"> </v>
      </c>
      <c r="G29" s="169"/>
      <c r="H29" s="310"/>
      <c r="I29" s="311"/>
      <c r="J29" s="311"/>
      <c r="K29" s="311"/>
      <c r="L29" s="311"/>
      <c r="M29" s="137"/>
      <c r="N29" s="137"/>
      <c r="O29" s="137"/>
      <c r="P29" s="137"/>
      <c r="Q29" s="137"/>
      <c r="R29" s="74"/>
      <c r="S29" s="219"/>
      <c r="T29" s="219"/>
      <c r="U29" s="219"/>
    </row>
    <row r="30" spans="1:21" ht="15" thickBot="1" x14ac:dyDescent="0.2">
      <c r="A30" s="89"/>
      <c r="B30" s="239">
        <v>10</v>
      </c>
      <c r="C30" s="177"/>
      <c r="D30" s="178"/>
      <c r="E30" s="179" t="str">
        <f>IFERROR(VLOOKUP(D30, 'Teaching Library'!$E$12:$G$52, 2, FALSE), "&lt;-Select item")</f>
        <v>&lt;-Select item</v>
      </c>
      <c r="F30" s="180" t="str">
        <f>IFERROR(VLOOKUP(E30, 'Teaching Library'!$F$13:$G$52, 2, FALSE), " ")</f>
        <v xml:space="preserve"> </v>
      </c>
      <c r="G30" s="169"/>
      <c r="H30" s="310"/>
      <c r="I30" s="311"/>
      <c r="J30" s="311"/>
      <c r="K30" s="311"/>
      <c r="L30" s="311"/>
      <c r="M30" s="137"/>
      <c r="N30" s="137"/>
      <c r="O30" s="137"/>
      <c r="P30" s="137"/>
      <c r="Q30" s="137"/>
      <c r="R30" s="74"/>
      <c r="S30" s="219"/>
      <c r="T30" s="219"/>
      <c r="U30" s="219"/>
    </row>
    <row r="31" spans="1:21" ht="16" thickBot="1" x14ac:dyDescent="0.25">
      <c r="A31" s="89"/>
      <c r="B31" s="318" t="s">
        <v>493</v>
      </c>
      <c r="C31" s="319"/>
      <c r="D31" s="319"/>
      <c r="E31" s="319"/>
      <c r="F31" s="320"/>
      <c r="G31" s="86"/>
      <c r="H31" s="166"/>
      <c r="I31" s="166"/>
      <c r="J31" s="137"/>
      <c r="K31" s="137"/>
      <c r="L31" s="137"/>
      <c r="M31" s="137"/>
      <c r="N31" s="137"/>
      <c r="O31" s="137"/>
      <c r="P31" s="332" t="s">
        <v>258</v>
      </c>
      <c r="Q31" s="332"/>
      <c r="R31" s="333"/>
      <c r="S31" s="219"/>
      <c r="T31" s="219"/>
      <c r="U31" s="219"/>
    </row>
    <row r="32" spans="1:21" ht="16" thickBot="1" x14ac:dyDescent="0.25">
      <c r="A32" s="90"/>
      <c r="B32" s="103"/>
      <c r="C32" s="312"/>
      <c r="D32" s="313"/>
      <c r="E32" s="175" t="s">
        <v>18</v>
      </c>
      <c r="F32" s="176">
        <f>SUM(F7:F31)</f>
        <v>0</v>
      </c>
      <c r="G32" s="72">
        <f>IF(AND(G7&gt;0,G13&gt;0),AVERAGE(G7,G13),IF(G7&gt;0,G7,G13))</f>
        <v>0</v>
      </c>
      <c r="H32" s="68">
        <f t="shared" ref="H32:I32" si="2">IF(AND(H7&gt;0,H13&gt;0),AVERAGE(H7,H13),IF(H7&gt;0,H7,H13))</f>
        <v>0</v>
      </c>
      <c r="I32" s="68">
        <f t="shared" si="2"/>
        <v>0</v>
      </c>
      <c r="J32" s="67">
        <f>IF(ISNUMBER(J7),J7,0)+(IF(ISNUMBER(J13),J13,0))</f>
        <v>0</v>
      </c>
      <c r="K32" s="67">
        <f t="shared" ref="K32:O32" si="3">IF(ISNUMBER(K7),K7,0)+(IF(ISNUMBER(K13),K13,0))</f>
        <v>0</v>
      </c>
      <c r="L32" s="67">
        <f t="shared" si="3"/>
        <v>0</v>
      </c>
      <c r="M32" s="67">
        <f t="shared" si="3"/>
        <v>0</v>
      </c>
      <c r="N32" s="67">
        <f t="shared" si="3"/>
        <v>0</v>
      </c>
      <c r="O32" s="67">
        <f t="shared" si="3"/>
        <v>0</v>
      </c>
      <c r="P32" s="45" t="str">
        <f>IF(AND(ISNUMBER(P7),(ISNUMBER(P13))),((K32*1)+(L32*2)+(M32*3)+(N32*4)+(O32*5))/J32,IF(OR(ISNUMBER(P7),ISNUMBER(P13)),IF(ISNUMBER(P7),AVERAGE(P7,G13),AVERAGE(G7,P13)),""))</f>
        <v/>
      </c>
      <c r="Q32" s="68" t="str">
        <f>IF(AND((ISNUMBER(Q7)),(ISNUMBER(Q13))),(K32+L32)/J32,IF(OR(ISNUMBER(Q7),ISNUMBER(Q13)),IF(ISNUMBER(Q7),AVERAGE(Q7,H13),AVERAGE(H7,Q13)),""))</f>
        <v/>
      </c>
      <c r="R32" s="68" t="str">
        <f>IF(AND((ISNUMBER(R7)),(ISNUMBER(R13))),(N32+O32)/J32,IF(OR(ISNUMBER(R7),ISNUMBER(R13)),IF(ISNUMBER(R7),AVERAGE(R7,I13),AVERAGE(I7,R13)),""))</f>
        <v/>
      </c>
      <c r="S32" s="219"/>
      <c r="T32" s="219"/>
      <c r="U32" s="219"/>
    </row>
    <row r="33" spans="1:21" ht="15" thickBot="1" x14ac:dyDescent="0.2">
      <c r="A33" s="219"/>
      <c r="B33" s="219"/>
      <c r="C33" s="219"/>
      <c r="D33" s="219"/>
      <c r="E33" s="220"/>
      <c r="F33" s="221"/>
      <c r="G33" s="219"/>
      <c r="H33" s="222"/>
      <c r="I33" s="222"/>
      <c r="J33" s="219"/>
      <c r="K33" s="219"/>
      <c r="L33" s="219"/>
      <c r="M33" s="219"/>
      <c r="N33" s="219"/>
      <c r="O33" s="219"/>
      <c r="P33" s="219"/>
      <c r="Q33" s="219"/>
      <c r="R33" s="219"/>
      <c r="S33" s="219"/>
      <c r="T33" s="219"/>
      <c r="U33" s="219"/>
    </row>
    <row r="34" spans="1:21" ht="15" x14ac:dyDescent="0.2">
      <c r="A34" s="334" t="s">
        <v>117</v>
      </c>
      <c r="B34" s="335"/>
      <c r="C34" s="206"/>
      <c r="D34" s="338" t="s">
        <v>496</v>
      </c>
      <c r="E34" s="338"/>
      <c r="F34" s="338"/>
      <c r="G34" s="338"/>
      <c r="H34" s="338"/>
      <c r="I34" s="338"/>
      <c r="J34" s="339"/>
      <c r="K34" s="340"/>
      <c r="L34" s="340"/>
      <c r="M34" s="340"/>
      <c r="N34" s="340"/>
      <c r="O34" s="340"/>
      <c r="P34" s="340"/>
      <c r="Q34" s="340"/>
      <c r="R34" s="341"/>
      <c r="S34" s="219"/>
      <c r="T34" s="219"/>
      <c r="U34" s="219"/>
    </row>
    <row r="35" spans="1:21" ht="15" x14ac:dyDescent="0.2">
      <c r="A35" s="88"/>
      <c r="B35" s="336" t="s">
        <v>139</v>
      </c>
      <c r="C35" s="337"/>
      <c r="D35" s="134"/>
      <c r="E35" s="135"/>
      <c r="F35" s="136"/>
      <c r="G35" s="343" t="s">
        <v>261</v>
      </c>
      <c r="H35" s="343"/>
      <c r="I35" s="344"/>
      <c r="J35" s="349" t="s">
        <v>247</v>
      </c>
      <c r="K35" s="350"/>
      <c r="L35" s="350"/>
      <c r="M35" s="350"/>
      <c r="N35" s="350"/>
      <c r="O35" s="350"/>
      <c r="P35" s="350"/>
      <c r="Q35" s="350"/>
      <c r="R35" s="351"/>
      <c r="S35" s="224"/>
      <c r="T35" s="219"/>
      <c r="U35" s="219"/>
    </row>
    <row r="36" spans="1:21" ht="32" x14ac:dyDescent="0.2">
      <c r="A36" s="89"/>
      <c r="B36" s="137"/>
      <c r="C36" s="225" t="s">
        <v>15</v>
      </c>
      <c r="D36" s="225"/>
      <c r="E36" s="226" t="s">
        <v>17</v>
      </c>
      <c r="F36" s="227" t="s">
        <v>2</v>
      </c>
      <c r="G36" s="228" t="s">
        <v>12</v>
      </c>
      <c r="H36" s="229" t="s">
        <v>13</v>
      </c>
      <c r="I36" s="230" t="s">
        <v>14</v>
      </c>
      <c r="J36" s="231" t="s">
        <v>371</v>
      </c>
      <c r="K36" s="228" t="s">
        <v>248</v>
      </c>
      <c r="L36" s="228" t="s">
        <v>249</v>
      </c>
      <c r="M36" s="228" t="s">
        <v>250</v>
      </c>
      <c r="N36" s="228" t="s">
        <v>251</v>
      </c>
      <c r="O36" s="228" t="s">
        <v>252</v>
      </c>
      <c r="P36" s="228" t="s">
        <v>12</v>
      </c>
      <c r="Q36" s="228" t="s">
        <v>13</v>
      </c>
      <c r="R36" s="232" t="s">
        <v>14</v>
      </c>
      <c r="S36" s="224" t="s">
        <v>481</v>
      </c>
      <c r="T36" s="219"/>
      <c r="U36" s="219"/>
    </row>
    <row r="37" spans="1:21" ht="16" x14ac:dyDescent="0.2">
      <c r="A37" s="89"/>
      <c r="B37" s="137"/>
      <c r="C37" s="233" t="s">
        <v>10</v>
      </c>
      <c r="D37" s="138" t="str">
        <f>IF(I37=0,"",(IF(ISNUMBER(R37),IF(R37&gt;I37,(IF(R37&lt;0.7,'Teaching Library'!$E$6,IF(R37&lt;0.8,'Teaching Library'!$E$7,IF(R37&lt;0.9,'Teaching Library'!$E$8,'Teaching Library'!$E$9)))),(IF(I37&lt;0.7,'Teaching Library'!$E$6,IF(I37&lt;0.8,'Teaching Library'!$E$7,IF(I37&lt;0.9,'Teaching Library'!$E$8,'Teaching Library'!$E$9))))),IF(I37&lt;0.7,'Teaching Library'!$E$6,IF(I37&lt;0.8,'Teaching Library'!$E$7,IF(I37&lt;0.9,'Teaching Library'!$E$8,'Teaching Library'!$E$9))))))</f>
        <v/>
      </c>
      <c r="E37" s="91" t="str">
        <f>IFERROR(VLOOKUP(D37, 'Teaching Library'!$E$6:$G$9, 2, FALSE), "")</f>
        <v/>
      </c>
      <c r="F37" s="91" t="str">
        <f>IFERROR(VLOOKUP(E37, 'Teaching Library'!$F$6:$G$9, 2, FALSE), " ")</f>
        <v xml:space="preserve"> </v>
      </c>
      <c r="G37" s="92">
        <f>IF(ISBLANK(G38),0,AVERAGE(G38:G42))</f>
        <v>0</v>
      </c>
      <c r="H37" s="93">
        <f>IF(ISBLANK(H38),0,AVERAGE(H38:H42))</f>
        <v>0</v>
      </c>
      <c r="I37" s="94">
        <f>IF(ISBLANK(I38),0,AVERAGE(I38:I42))</f>
        <v>0</v>
      </c>
      <c r="J37" s="47" t="str">
        <f t="shared" ref="J37:O37" si="4">IF(ISBLANK(J38),"",SUM(J38:J42))</f>
        <v/>
      </c>
      <c r="K37" s="158" t="str">
        <f t="shared" si="4"/>
        <v/>
      </c>
      <c r="L37" s="158" t="str">
        <f t="shared" si="4"/>
        <v/>
      </c>
      <c r="M37" s="158" t="str">
        <f t="shared" si="4"/>
        <v/>
      </c>
      <c r="N37" s="158" t="str">
        <f t="shared" si="4"/>
        <v/>
      </c>
      <c r="O37" s="158" t="str">
        <f t="shared" si="4"/>
        <v/>
      </c>
      <c r="P37" s="34" t="str">
        <f>IF(ISNUMBER(J37),((K37*1)+(L37*2)+(M37*3)+(N37*4)+(O37*5))/J37,"")</f>
        <v/>
      </c>
      <c r="Q37" s="139" t="str">
        <f>IF(ISNUMBER(J37),(K37+L37)/J37,"")</f>
        <v/>
      </c>
      <c r="R37" s="140" t="str">
        <f>IF(ISNUMBER(J37),(N37+O37)/J37,"")</f>
        <v/>
      </c>
      <c r="S37" s="234" t="s">
        <v>371</v>
      </c>
      <c r="T37" s="234" t="s">
        <v>482</v>
      </c>
      <c r="U37" s="235" t="s">
        <v>483</v>
      </c>
    </row>
    <row r="38" spans="1:21" ht="14" customHeight="1" x14ac:dyDescent="0.15">
      <c r="A38" s="89"/>
      <c r="B38" s="237">
        <v>1</v>
      </c>
      <c r="C38" s="61"/>
      <c r="D38" s="77"/>
      <c r="E38" s="78"/>
      <c r="F38" s="79"/>
      <c r="G38" s="63"/>
      <c r="H38" s="161"/>
      <c r="I38" s="156"/>
      <c r="J38" s="66"/>
      <c r="K38" s="29"/>
      <c r="L38" s="29"/>
      <c r="M38" s="29"/>
      <c r="N38" s="29"/>
      <c r="O38" s="29"/>
      <c r="P38" s="321" t="s">
        <v>484</v>
      </c>
      <c r="Q38" s="322"/>
      <c r="R38" s="323"/>
      <c r="S38" s="29"/>
      <c r="T38" s="181"/>
      <c r="U38" s="158">
        <f>ROUND(T38*S38,0)</f>
        <v>0</v>
      </c>
    </row>
    <row r="39" spans="1:21" x14ac:dyDescent="0.15">
      <c r="A39" s="89"/>
      <c r="B39" s="237">
        <v>2</v>
      </c>
      <c r="C39" s="61"/>
      <c r="D39" s="80"/>
      <c r="E39" s="135"/>
      <c r="F39" s="81"/>
      <c r="G39" s="63"/>
      <c r="H39" s="161"/>
      <c r="I39" s="156"/>
      <c r="J39" s="66"/>
      <c r="K39" s="29"/>
      <c r="L39" s="29"/>
      <c r="M39" s="29"/>
      <c r="N39" s="29"/>
      <c r="O39" s="29"/>
      <c r="P39" s="324"/>
      <c r="Q39" s="325"/>
      <c r="R39" s="326"/>
      <c r="S39" s="219"/>
      <c r="T39" s="219"/>
      <c r="U39" s="219"/>
    </row>
    <row r="40" spans="1:21" x14ac:dyDescent="0.15">
      <c r="A40" s="89"/>
      <c r="B40" s="237">
        <v>3</v>
      </c>
      <c r="C40" s="61"/>
      <c r="D40" s="80"/>
      <c r="E40" s="135"/>
      <c r="F40" s="81"/>
      <c r="G40" s="63"/>
      <c r="H40" s="161"/>
      <c r="I40" s="65"/>
      <c r="J40" s="66"/>
      <c r="K40" s="29"/>
      <c r="L40" s="29"/>
      <c r="M40" s="29"/>
      <c r="N40" s="29"/>
      <c r="O40" s="29"/>
      <c r="P40" s="324"/>
      <c r="Q40" s="325"/>
      <c r="R40" s="326"/>
      <c r="S40" s="219"/>
      <c r="T40" s="219"/>
      <c r="U40" s="219"/>
    </row>
    <row r="41" spans="1:21" x14ac:dyDescent="0.15">
      <c r="A41" s="89"/>
      <c r="B41" s="237">
        <v>4</v>
      </c>
      <c r="C41" s="62"/>
      <c r="D41" s="82"/>
      <c r="E41" s="135"/>
      <c r="F41" s="81"/>
      <c r="G41" s="62"/>
      <c r="H41" s="161"/>
      <c r="I41" s="65"/>
      <c r="J41" s="66"/>
      <c r="K41" s="29"/>
      <c r="L41" s="29"/>
      <c r="M41" s="29"/>
      <c r="N41" s="29"/>
      <c r="O41" s="29"/>
      <c r="P41" s="324"/>
      <c r="Q41" s="325"/>
      <c r="R41" s="326"/>
      <c r="S41" s="219"/>
      <c r="T41" s="219"/>
      <c r="U41" s="219"/>
    </row>
    <row r="42" spans="1:21" x14ac:dyDescent="0.15">
      <c r="A42" s="89"/>
      <c r="B42" s="237">
        <v>5</v>
      </c>
      <c r="C42" s="62"/>
      <c r="D42" s="83"/>
      <c r="E42" s="84"/>
      <c r="F42" s="85"/>
      <c r="G42" s="62"/>
      <c r="H42" s="162"/>
      <c r="I42" s="163"/>
      <c r="J42" s="66"/>
      <c r="K42" s="29"/>
      <c r="L42" s="29"/>
      <c r="M42" s="29"/>
      <c r="N42" s="29"/>
      <c r="O42" s="29"/>
      <c r="P42" s="327"/>
      <c r="Q42" s="328"/>
      <c r="R42" s="329"/>
      <c r="S42" s="219"/>
      <c r="T42" s="219"/>
      <c r="U42" s="219"/>
    </row>
    <row r="43" spans="1:21" ht="16" x14ac:dyDescent="0.2">
      <c r="A43" s="89"/>
      <c r="B43" s="137"/>
      <c r="C43" s="238" t="s">
        <v>11</v>
      </c>
      <c r="D43" s="138" t="str">
        <f>IF(I43=0,"",(IF(ISNUMBER(R43),IF(R43&gt;I43,(IF(R43&lt;0.7,'Teaching Library'!$E$6,IF(R43&lt;0.8,'Teaching Library'!$E$7,IF(R43&lt;0.9,'Teaching Library'!$E$8,'Teaching Library'!$E$9)))),(IF(I43&lt;0.7,'Teaching Library'!$E$6,IF(I43&lt;0.8,'Teaching Library'!$E$7,IF(I43&lt;0.9,'Teaching Library'!$E$8,'Teaching Library'!$E$9))))),IF(I43&lt;0.7,'Teaching Library'!$E$6,IF(I43&lt;0.8,'Teaching Library'!$E$7,IF(I43&lt;0.9,'Teaching Library'!$E$8,'Teaching Library'!$E$9))))))</f>
        <v/>
      </c>
      <c r="E43" s="91" t="str">
        <f>IFERROR(VLOOKUP(D43, 'Teaching Library'!$E$6:$G$9, 2, FALSE), "")</f>
        <v/>
      </c>
      <c r="F43" s="91" t="str">
        <f>IFERROR(VLOOKUP(E43, 'Teaching Library'!$F$6:$G$9, 2, FALSE), " ")</f>
        <v xml:space="preserve"> </v>
      </c>
      <c r="G43" s="31">
        <f>IF(ISBLANK(G44),0,AVERAGE(G44:G48))</f>
        <v>0</v>
      </c>
      <c r="H43" s="32">
        <f>IF(ISBLANK(H44),0,AVERAGE(H44:H48))</f>
        <v>0</v>
      </c>
      <c r="I43" s="64">
        <f>IF(ISBLANK(I44),0,AVERAGE(I44:I48))</f>
        <v>0</v>
      </c>
      <c r="J43" s="47" t="str">
        <f t="shared" ref="J43:O43" si="5">IF(ISBLANK(J44),"",SUM(J44:J48))</f>
        <v/>
      </c>
      <c r="K43" s="158" t="str">
        <f t="shared" si="5"/>
        <v/>
      </c>
      <c r="L43" s="158" t="str">
        <f t="shared" si="5"/>
        <v/>
      </c>
      <c r="M43" s="158" t="str">
        <f t="shared" si="5"/>
        <v/>
      </c>
      <c r="N43" s="158" t="str">
        <f t="shared" si="5"/>
        <v/>
      </c>
      <c r="O43" s="158" t="str">
        <f t="shared" si="5"/>
        <v/>
      </c>
      <c r="P43" s="34" t="str">
        <f>IF(ISNUMBER(J43),((K43*1)+(L43*2)+(M43*3)+(N43*4)+(O43*5))/J43,"")</f>
        <v/>
      </c>
      <c r="Q43" s="139" t="str">
        <f>IF(ISNUMBER(J43),(K43+L43)/J43,"")</f>
        <v/>
      </c>
      <c r="R43" s="157" t="str">
        <f>IF(ISNUMBER(J43),(N43+O43)/J43,"")</f>
        <v/>
      </c>
      <c r="S43" s="236" t="s">
        <v>371</v>
      </c>
      <c r="T43" s="234" t="s">
        <v>482</v>
      </c>
      <c r="U43" s="235" t="s">
        <v>483</v>
      </c>
    </row>
    <row r="44" spans="1:21" ht="14" customHeight="1" x14ac:dyDescent="0.15">
      <c r="A44" s="89"/>
      <c r="B44" s="237">
        <v>1</v>
      </c>
      <c r="C44" s="61"/>
      <c r="D44" s="77"/>
      <c r="E44" s="78"/>
      <c r="F44" s="79"/>
      <c r="G44" s="63"/>
      <c r="H44" s="161"/>
      <c r="I44" s="156"/>
      <c r="J44" s="66"/>
      <c r="K44" s="29"/>
      <c r="L44" s="29"/>
      <c r="M44" s="29"/>
      <c r="N44" s="29"/>
      <c r="O44" s="29"/>
      <c r="P44" s="321" t="s">
        <v>484</v>
      </c>
      <c r="Q44" s="322"/>
      <c r="R44" s="322"/>
      <c r="S44" s="29"/>
      <c r="T44" s="181"/>
      <c r="U44" s="158">
        <f>ROUND(T44*S44,0)</f>
        <v>0</v>
      </c>
    </row>
    <row r="45" spans="1:21" ht="14" customHeight="1" x14ac:dyDescent="0.15">
      <c r="A45" s="89"/>
      <c r="B45" s="237">
        <v>2</v>
      </c>
      <c r="C45" s="61"/>
      <c r="D45" s="80"/>
      <c r="E45" s="135"/>
      <c r="F45" s="81"/>
      <c r="G45" s="63"/>
      <c r="H45" s="161"/>
      <c r="I45" s="156"/>
      <c r="J45" s="66"/>
      <c r="K45" s="29"/>
      <c r="L45" s="29"/>
      <c r="M45" s="29"/>
      <c r="N45" s="29"/>
      <c r="O45" s="29"/>
      <c r="P45" s="324"/>
      <c r="Q45" s="325"/>
      <c r="R45" s="326"/>
      <c r="S45" s="219"/>
      <c r="T45" s="219"/>
      <c r="U45" s="219"/>
    </row>
    <row r="46" spans="1:21" x14ac:dyDescent="0.15">
      <c r="A46" s="89"/>
      <c r="B46" s="237">
        <v>3</v>
      </c>
      <c r="C46" s="61"/>
      <c r="D46" s="80"/>
      <c r="E46" s="135"/>
      <c r="F46" s="81"/>
      <c r="G46" s="63"/>
      <c r="H46" s="161"/>
      <c r="I46" s="65"/>
      <c r="J46" s="66"/>
      <c r="K46" s="29"/>
      <c r="L46" s="29"/>
      <c r="M46" s="29"/>
      <c r="N46" s="29"/>
      <c r="O46" s="29"/>
      <c r="P46" s="324"/>
      <c r="Q46" s="325"/>
      <c r="R46" s="326"/>
      <c r="S46" s="219"/>
      <c r="T46" s="219"/>
      <c r="U46" s="219"/>
    </row>
    <row r="47" spans="1:21" ht="15" customHeight="1" x14ac:dyDescent="0.15">
      <c r="A47" s="89"/>
      <c r="B47" s="237">
        <v>4</v>
      </c>
      <c r="C47" s="61"/>
      <c r="D47" s="80"/>
      <c r="E47" s="135"/>
      <c r="F47" s="81"/>
      <c r="G47" s="63"/>
      <c r="H47" s="161"/>
      <c r="I47" s="65"/>
      <c r="J47" s="66"/>
      <c r="K47" s="29"/>
      <c r="L47" s="29"/>
      <c r="M47" s="29"/>
      <c r="N47" s="29"/>
      <c r="O47" s="29"/>
      <c r="P47" s="324"/>
      <c r="Q47" s="325"/>
      <c r="R47" s="326"/>
      <c r="S47" s="219"/>
      <c r="T47" s="219"/>
      <c r="U47" s="219"/>
    </row>
    <row r="48" spans="1:21" ht="15" customHeight="1" x14ac:dyDescent="0.15">
      <c r="A48" s="89"/>
      <c r="B48" s="237">
        <v>5</v>
      </c>
      <c r="C48" s="95"/>
      <c r="D48" s="82"/>
      <c r="E48" s="135"/>
      <c r="F48" s="81"/>
      <c r="G48" s="62"/>
      <c r="H48" s="164"/>
      <c r="I48" s="165"/>
      <c r="J48" s="66"/>
      <c r="K48" s="29"/>
      <c r="L48" s="29"/>
      <c r="M48" s="29"/>
      <c r="N48" s="29"/>
      <c r="O48" s="29"/>
      <c r="P48" s="327"/>
      <c r="Q48" s="328"/>
      <c r="R48" s="329"/>
      <c r="S48" s="219"/>
      <c r="T48" s="219"/>
      <c r="U48" s="219"/>
    </row>
    <row r="49" spans="1:21" ht="15" customHeight="1" x14ac:dyDescent="0.2">
      <c r="A49" s="89"/>
      <c r="B49" s="330" t="s">
        <v>4</v>
      </c>
      <c r="C49" s="331"/>
      <c r="D49" s="86"/>
      <c r="E49" s="84"/>
      <c r="F49" s="87"/>
      <c r="G49" s="137"/>
      <c r="H49" s="137"/>
      <c r="I49" s="137"/>
      <c r="J49" s="137"/>
      <c r="K49" s="137"/>
      <c r="L49" s="137"/>
      <c r="M49" s="137"/>
      <c r="N49" s="137"/>
      <c r="O49" s="137"/>
      <c r="P49" s="137"/>
      <c r="Q49" s="137"/>
      <c r="R49" s="216"/>
      <c r="S49" s="219"/>
      <c r="T49" s="219"/>
      <c r="U49" s="219"/>
    </row>
    <row r="50" spans="1:21" ht="16" x14ac:dyDescent="0.2">
      <c r="A50" s="89"/>
      <c r="B50" s="237"/>
      <c r="C50" s="225" t="s">
        <v>145</v>
      </c>
      <c r="D50" s="242" t="s">
        <v>16</v>
      </c>
      <c r="E50" s="226" t="s">
        <v>17</v>
      </c>
      <c r="F50" s="243" t="s">
        <v>2</v>
      </c>
      <c r="G50" s="207" t="s">
        <v>489</v>
      </c>
      <c r="H50" s="342" t="s">
        <v>487</v>
      </c>
      <c r="I50" s="342"/>
      <c r="J50" s="342"/>
      <c r="K50" s="342"/>
      <c r="L50" s="342"/>
      <c r="M50" s="137"/>
      <c r="N50" s="137"/>
      <c r="O50" s="137"/>
      <c r="P50" s="137"/>
      <c r="Q50" s="137"/>
      <c r="R50" s="216"/>
      <c r="S50" s="219"/>
      <c r="T50" s="219"/>
      <c r="U50" s="219"/>
    </row>
    <row r="51" spans="1:21" x14ac:dyDescent="0.15">
      <c r="A51" s="89"/>
      <c r="B51" s="237">
        <v>1</v>
      </c>
      <c r="C51" s="37"/>
      <c r="D51" s="132"/>
      <c r="E51" s="33" t="str">
        <f>IFERROR(VLOOKUP(D51, 'Teaching Library'!$E$12:$G$52, 2, FALSE), "&lt;-Select item")</f>
        <v>&lt;-Select item</v>
      </c>
      <c r="F51" s="168" t="str">
        <f>IFERROR(VLOOKUP(E51, 'Teaching Library'!$F$13:$G$52, 2, FALSE), " ")</f>
        <v xml:space="preserve"> </v>
      </c>
      <c r="G51" s="169"/>
      <c r="H51" s="316"/>
      <c r="I51" s="317"/>
      <c r="J51" s="317"/>
      <c r="K51" s="317"/>
      <c r="L51" s="317"/>
      <c r="M51" s="137"/>
      <c r="N51" s="137"/>
      <c r="O51" s="137"/>
      <c r="P51" s="137"/>
      <c r="Q51" s="137"/>
      <c r="R51" s="216"/>
      <c r="S51" s="219"/>
      <c r="T51" s="219"/>
      <c r="U51" s="219"/>
    </row>
    <row r="52" spans="1:21" ht="15" customHeight="1" x14ac:dyDescent="0.15">
      <c r="A52" s="89"/>
      <c r="B52" s="237">
        <v>2</v>
      </c>
      <c r="C52" s="37"/>
      <c r="D52" s="132"/>
      <c r="E52" s="33" t="str">
        <f>IFERROR(VLOOKUP(D52, 'Teaching Library'!$E$12:$G$52, 2, FALSE), "&lt;-Select item")</f>
        <v>&lt;-Select item</v>
      </c>
      <c r="F52" s="168" t="str">
        <f>IFERROR(VLOOKUP(E52, 'Teaching Library'!$F$13:$G$52, 2, FALSE), " ")</f>
        <v xml:space="preserve"> </v>
      </c>
      <c r="G52" s="169"/>
      <c r="H52" s="310"/>
      <c r="I52" s="311"/>
      <c r="J52" s="311"/>
      <c r="K52" s="311"/>
      <c r="L52" s="311"/>
      <c r="M52" s="137"/>
      <c r="N52" s="137"/>
      <c r="O52" s="137"/>
      <c r="P52" s="137"/>
      <c r="Q52" s="137"/>
      <c r="R52" s="216"/>
      <c r="S52" s="219"/>
      <c r="T52" s="219"/>
      <c r="U52" s="219"/>
    </row>
    <row r="53" spans="1:21" x14ac:dyDescent="0.15">
      <c r="A53" s="89"/>
      <c r="B53" s="237">
        <v>3</v>
      </c>
      <c r="C53" s="37"/>
      <c r="D53" s="132"/>
      <c r="E53" s="33" t="str">
        <f>IFERROR(VLOOKUP(D53, 'Teaching Library'!$E$12:$G$52, 2, FALSE), "&lt;-Select item")</f>
        <v>&lt;-Select item</v>
      </c>
      <c r="F53" s="168" t="str">
        <f>IFERROR(VLOOKUP(E53, 'Teaching Library'!$F$13:$G$52, 2, FALSE), " ")</f>
        <v xml:space="preserve"> </v>
      </c>
      <c r="G53" s="169"/>
      <c r="H53" s="310"/>
      <c r="I53" s="311"/>
      <c r="J53" s="311"/>
      <c r="K53" s="311"/>
      <c r="L53" s="311"/>
      <c r="M53" s="137"/>
      <c r="N53" s="137"/>
      <c r="O53" s="137"/>
      <c r="P53" s="137"/>
      <c r="Q53" s="137"/>
      <c r="R53" s="216"/>
      <c r="S53" s="219"/>
      <c r="T53" s="219"/>
      <c r="U53" s="219"/>
    </row>
    <row r="54" spans="1:21" ht="14" customHeight="1" x14ac:dyDescent="0.15">
      <c r="A54" s="89"/>
      <c r="B54" s="237">
        <v>4</v>
      </c>
      <c r="C54" s="37"/>
      <c r="D54" s="132"/>
      <c r="E54" s="33" t="str">
        <f>IFERROR(VLOOKUP(D54, 'Teaching Library'!$E$12:$G$52, 2, FALSE), "&lt;-Select item")</f>
        <v>&lt;-Select item</v>
      </c>
      <c r="F54" s="168" t="str">
        <f>IFERROR(VLOOKUP(E54, 'Teaching Library'!$F$13:$G$52, 2, FALSE), " ")</f>
        <v xml:space="preserve"> </v>
      </c>
      <c r="G54" s="169"/>
      <c r="H54" s="310"/>
      <c r="I54" s="311"/>
      <c r="J54" s="311"/>
      <c r="K54" s="311"/>
      <c r="L54" s="311"/>
      <c r="M54" s="137"/>
      <c r="N54" s="137"/>
      <c r="O54" s="137"/>
      <c r="P54" s="137"/>
      <c r="Q54" s="137"/>
      <c r="R54" s="216"/>
      <c r="S54" s="219"/>
      <c r="T54" s="219"/>
      <c r="U54" s="219"/>
    </row>
    <row r="55" spans="1:21" ht="14" customHeight="1" x14ac:dyDescent="0.15">
      <c r="A55" s="89"/>
      <c r="B55" s="237">
        <v>5</v>
      </c>
      <c r="C55" s="37"/>
      <c r="D55" s="132"/>
      <c r="E55" s="33" t="str">
        <f>IFERROR(VLOOKUP(D55, 'Teaching Library'!$E$12:$G$52, 2, FALSE), "&lt;-Select item")</f>
        <v>&lt;-Select item</v>
      </c>
      <c r="F55" s="168" t="str">
        <f>IFERROR(VLOOKUP(E55, 'Teaching Library'!$F$13:$G$52, 2, FALSE), " ")</f>
        <v xml:space="preserve"> </v>
      </c>
      <c r="G55" s="169"/>
      <c r="H55" s="310"/>
      <c r="I55" s="311"/>
      <c r="J55" s="311"/>
      <c r="K55" s="311"/>
      <c r="L55" s="311"/>
      <c r="M55" s="137"/>
      <c r="N55" s="137"/>
      <c r="O55" s="137"/>
      <c r="P55" s="137"/>
      <c r="Q55" s="137"/>
      <c r="R55" s="216"/>
      <c r="S55" s="219"/>
      <c r="T55" s="219"/>
      <c r="U55" s="219"/>
    </row>
    <row r="56" spans="1:21" ht="15" customHeight="1" x14ac:dyDescent="0.15">
      <c r="A56" s="89"/>
      <c r="B56" s="237">
        <v>6</v>
      </c>
      <c r="C56" s="37"/>
      <c r="D56" s="132"/>
      <c r="E56" s="33" t="str">
        <f>IFERROR(VLOOKUP(D56, 'Teaching Library'!$E$12:$G$52, 2, FALSE), "&lt;-Select item")</f>
        <v>&lt;-Select item</v>
      </c>
      <c r="F56" s="168" t="str">
        <f>IFERROR(VLOOKUP(E56, 'Teaching Library'!$F$13:$G$52, 2, FALSE), " ")</f>
        <v xml:space="preserve"> </v>
      </c>
      <c r="G56" s="169"/>
      <c r="H56" s="310"/>
      <c r="I56" s="311"/>
      <c r="J56" s="311"/>
      <c r="K56" s="311"/>
      <c r="L56" s="311"/>
      <c r="M56" s="137"/>
      <c r="N56" s="137"/>
      <c r="O56" s="137"/>
      <c r="P56" s="137"/>
      <c r="Q56" s="137"/>
      <c r="R56" s="216"/>
      <c r="S56" s="219"/>
      <c r="T56" s="219"/>
      <c r="U56" s="219"/>
    </row>
    <row r="57" spans="1:21" s="10" customFormat="1" ht="15" customHeight="1" x14ac:dyDescent="0.15">
      <c r="A57" s="89"/>
      <c r="B57" s="237">
        <v>7</v>
      </c>
      <c r="C57" s="37"/>
      <c r="D57" s="132"/>
      <c r="E57" s="33" t="str">
        <f>IFERROR(VLOOKUP(D57, 'Teaching Library'!$E$12:$G$52, 2, FALSE), "&lt;-Select item")</f>
        <v>&lt;-Select item</v>
      </c>
      <c r="F57" s="168" t="str">
        <f>IFERROR(VLOOKUP(E57, 'Teaching Library'!$F$13:$G$52, 2, FALSE), " ")</f>
        <v xml:space="preserve"> </v>
      </c>
      <c r="G57" s="169"/>
      <c r="H57" s="310"/>
      <c r="I57" s="311"/>
      <c r="J57" s="311"/>
      <c r="K57" s="311"/>
      <c r="L57" s="311"/>
      <c r="M57" s="137"/>
      <c r="N57" s="137"/>
      <c r="O57" s="137"/>
      <c r="P57" s="137"/>
      <c r="Q57" s="137"/>
      <c r="R57" s="216"/>
      <c r="S57" s="219"/>
      <c r="T57" s="219"/>
      <c r="U57" s="219"/>
    </row>
    <row r="58" spans="1:21" x14ac:dyDescent="0.15">
      <c r="A58" s="89"/>
      <c r="B58" s="237">
        <v>8</v>
      </c>
      <c r="C58" s="37"/>
      <c r="D58" s="132"/>
      <c r="E58" s="33" t="str">
        <f>IFERROR(VLOOKUP(D58, 'Teaching Library'!$E$12:$G$52, 2, FALSE), "&lt;-Select item")</f>
        <v>&lt;-Select item</v>
      </c>
      <c r="F58" s="168" t="str">
        <f>IFERROR(VLOOKUP(E58, 'Teaching Library'!$F$13:$G$52, 2, FALSE), " ")</f>
        <v xml:space="preserve"> </v>
      </c>
      <c r="G58" s="169"/>
      <c r="H58" s="310"/>
      <c r="I58" s="311"/>
      <c r="J58" s="311"/>
      <c r="K58" s="311"/>
      <c r="L58" s="311"/>
      <c r="M58" s="137"/>
      <c r="N58" s="137"/>
      <c r="O58" s="137"/>
      <c r="P58" s="135"/>
      <c r="Q58" s="135"/>
      <c r="R58" s="216"/>
      <c r="S58" s="219"/>
      <c r="T58" s="219"/>
      <c r="U58" s="219"/>
    </row>
    <row r="59" spans="1:21" x14ac:dyDescent="0.15">
      <c r="A59" s="89"/>
      <c r="B59" s="237">
        <v>9</v>
      </c>
      <c r="C59" s="29"/>
      <c r="D59" s="132"/>
      <c r="E59" s="33" t="str">
        <f>IFERROR(VLOOKUP(D59, 'Teaching Library'!$E$12:$G$52, 2, FALSE), "&lt;-Select item")</f>
        <v>&lt;-Select item</v>
      </c>
      <c r="F59" s="168" t="str">
        <f>IFERROR(VLOOKUP(E59, 'Teaching Library'!$F$13:$G$52, 2, FALSE), " ")</f>
        <v xml:space="preserve"> </v>
      </c>
      <c r="G59" s="169"/>
      <c r="H59" s="310"/>
      <c r="I59" s="311"/>
      <c r="J59" s="311"/>
      <c r="K59" s="311"/>
      <c r="L59" s="311"/>
      <c r="M59" s="137"/>
      <c r="N59" s="137"/>
      <c r="O59" s="137"/>
      <c r="P59" s="137"/>
      <c r="Q59" s="137"/>
      <c r="R59" s="216"/>
      <c r="S59" s="219"/>
      <c r="T59" s="219"/>
      <c r="U59" s="219"/>
    </row>
    <row r="60" spans="1:21" ht="15" thickBot="1" x14ac:dyDescent="0.2">
      <c r="A60" s="89"/>
      <c r="B60" s="239">
        <v>10</v>
      </c>
      <c r="C60" s="177"/>
      <c r="D60" s="178"/>
      <c r="E60" s="179" t="str">
        <f>IFERROR(VLOOKUP(D60, 'Teaching Library'!$E$12:$G$52, 2, FALSE), "&lt;-Select item")</f>
        <v>&lt;-Select item</v>
      </c>
      <c r="F60" s="180" t="str">
        <f>IFERROR(VLOOKUP(E60, 'Teaching Library'!$F$13:$G$52, 2, FALSE), " ")</f>
        <v xml:space="preserve"> </v>
      </c>
      <c r="G60" s="169"/>
      <c r="H60" s="310"/>
      <c r="I60" s="311"/>
      <c r="J60" s="311"/>
      <c r="K60" s="311"/>
      <c r="L60" s="311"/>
      <c r="M60" s="137"/>
      <c r="N60" s="137"/>
      <c r="O60" s="137"/>
      <c r="P60" s="137"/>
      <c r="Q60" s="137"/>
      <c r="R60" s="216"/>
      <c r="S60" s="219"/>
      <c r="T60" s="219"/>
      <c r="U60" s="219"/>
    </row>
    <row r="61" spans="1:21" ht="16" thickBot="1" x14ac:dyDescent="0.25">
      <c r="A61" s="89"/>
      <c r="B61" s="318" t="s">
        <v>493</v>
      </c>
      <c r="C61" s="319"/>
      <c r="D61" s="319"/>
      <c r="E61" s="319"/>
      <c r="F61" s="320"/>
      <c r="G61" s="86"/>
      <c r="H61" s="166"/>
      <c r="I61" s="166"/>
      <c r="J61" s="137"/>
      <c r="K61" s="137"/>
      <c r="L61" s="137"/>
      <c r="M61" s="137"/>
      <c r="N61" s="137"/>
      <c r="O61" s="137"/>
      <c r="P61" s="332" t="s">
        <v>258</v>
      </c>
      <c r="Q61" s="332"/>
      <c r="R61" s="333"/>
      <c r="S61" s="219"/>
      <c r="T61" s="219"/>
      <c r="U61" s="219"/>
    </row>
    <row r="62" spans="1:21" ht="16" thickBot="1" x14ac:dyDescent="0.25">
      <c r="A62" s="90"/>
      <c r="B62" s="215"/>
      <c r="C62" s="312"/>
      <c r="D62" s="313"/>
      <c r="E62" s="175" t="s">
        <v>18</v>
      </c>
      <c r="F62" s="176">
        <f>SUM(F37:F61)</f>
        <v>0</v>
      </c>
      <c r="G62" s="72">
        <f>IF(AND(G37&gt;0,G43&gt;0),AVERAGE(G37,G43),IF(G37&gt;0,G37,G43))</f>
        <v>0</v>
      </c>
      <c r="H62" s="68">
        <f t="shared" ref="H62:I62" si="6">IF(AND(H37&gt;0,H43&gt;0),AVERAGE(H37,H43),IF(H37&gt;0,H37,H43))</f>
        <v>0</v>
      </c>
      <c r="I62" s="68">
        <f t="shared" si="6"/>
        <v>0</v>
      </c>
      <c r="J62" s="67">
        <f>IF(ISNUMBER(J37),J37,0)+(IF(ISNUMBER(J43),J43,0))</f>
        <v>0</v>
      </c>
      <c r="K62" s="67">
        <f t="shared" ref="K62:O62" si="7">IF(ISNUMBER(K37),K37,0)+(IF(ISNUMBER(K43),K43,0))</f>
        <v>0</v>
      </c>
      <c r="L62" s="67">
        <f t="shared" si="7"/>
        <v>0</v>
      </c>
      <c r="M62" s="67">
        <f t="shared" si="7"/>
        <v>0</v>
      </c>
      <c r="N62" s="67">
        <f t="shared" si="7"/>
        <v>0</v>
      </c>
      <c r="O62" s="67">
        <f t="shared" si="7"/>
        <v>0</v>
      </c>
      <c r="P62" s="45" t="str">
        <f>IF(AND((ISNUMBER(P37)),(ISNUMBER(P43))),((K62*1)+(L62*2)+(M62*3)+(N62*4)+(O62*5))/J62,IF(OR(ISNUMBER(P37),ISNUMBER(P43)),IF(ISNUMBER(P37),AVERAGE(P37,G43),AVERAGE(G37,P43)),""))</f>
        <v/>
      </c>
      <c r="Q62" s="68" t="str">
        <f>IF(AND((ISNUMBER(Q37)),(ISNUMBER(Q43))),(K62+L62)/J62,IF(OR(ISNUMBER(Q37),ISNUMBER(Q43)),IF(ISNUMBER(Q37),AVERAGE(Q37,H43),AVERAGE(H37,Q43)),""))</f>
        <v/>
      </c>
      <c r="R62" s="68" t="str">
        <f>IF(AND((ISNUMBER(R37)),(ISNUMBER(R43))),(N62+O62)/J62,IF(OR(ISNUMBER(R37),ISNUMBER(R43)),IF(ISNUMBER(R37),AVERAGE(R37,I43),AVERAGE(I37,R43)),""))</f>
        <v/>
      </c>
      <c r="S62" s="219"/>
      <c r="T62" s="219"/>
      <c r="U62" s="219"/>
    </row>
    <row r="63" spans="1:21" ht="15" thickBot="1" x14ac:dyDescent="0.2">
      <c r="A63" s="219"/>
      <c r="B63" s="219"/>
      <c r="C63" s="219"/>
      <c r="D63" s="219"/>
      <c r="E63" s="220"/>
      <c r="F63" s="221"/>
      <c r="G63" s="219"/>
      <c r="H63" s="222"/>
      <c r="I63" s="222"/>
      <c r="J63" s="219"/>
      <c r="K63" s="219"/>
      <c r="L63" s="219"/>
      <c r="M63" s="219"/>
      <c r="N63" s="219"/>
      <c r="O63" s="219"/>
      <c r="P63" s="219"/>
      <c r="Q63" s="219"/>
      <c r="R63" s="219"/>
      <c r="S63" s="219"/>
      <c r="T63" s="219"/>
      <c r="U63" s="219"/>
    </row>
    <row r="64" spans="1:21" ht="15" x14ac:dyDescent="0.2">
      <c r="A64" s="334" t="s">
        <v>118</v>
      </c>
      <c r="B64" s="335"/>
      <c r="C64" s="206"/>
      <c r="D64" s="338" t="s">
        <v>496</v>
      </c>
      <c r="E64" s="338"/>
      <c r="F64" s="338"/>
      <c r="G64" s="338"/>
      <c r="H64" s="338"/>
      <c r="I64" s="338"/>
      <c r="J64" s="339"/>
      <c r="K64" s="340"/>
      <c r="L64" s="340"/>
      <c r="M64" s="340"/>
      <c r="N64" s="340"/>
      <c r="O64" s="340"/>
      <c r="P64" s="340"/>
      <c r="Q64" s="340"/>
      <c r="R64" s="341"/>
      <c r="S64" s="219"/>
      <c r="T64" s="219"/>
      <c r="U64" s="219"/>
    </row>
    <row r="65" spans="1:21" ht="15" x14ac:dyDescent="0.2">
      <c r="A65" s="88"/>
      <c r="B65" s="336" t="s">
        <v>139</v>
      </c>
      <c r="C65" s="337"/>
      <c r="D65" s="134"/>
      <c r="E65" s="135"/>
      <c r="F65" s="136"/>
      <c r="G65" s="343" t="s">
        <v>261</v>
      </c>
      <c r="H65" s="343"/>
      <c r="I65" s="344"/>
      <c r="J65" s="349" t="s">
        <v>247</v>
      </c>
      <c r="K65" s="350"/>
      <c r="L65" s="350"/>
      <c r="M65" s="350"/>
      <c r="N65" s="350"/>
      <c r="O65" s="350"/>
      <c r="P65" s="350"/>
      <c r="Q65" s="350"/>
      <c r="R65" s="351"/>
      <c r="S65" s="224"/>
      <c r="T65" s="219"/>
      <c r="U65" s="219"/>
    </row>
    <row r="66" spans="1:21" ht="32" x14ac:dyDescent="0.2">
      <c r="A66" s="89"/>
      <c r="B66" s="137"/>
      <c r="C66" s="225" t="s">
        <v>15</v>
      </c>
      <c r="D66" s="225"/>
      <c r="E66" s="226" t="s">
        <v>17</v>
      </c>
      <c r="F66" s="227" t="s">
        <v>2</v>
      </c>
      <c r="G66" s="228" t="s">
        <v>12</v>
      </c>
      <c r="H66" s="229" t="s">
        <v>13</v>
      </c>
      <c r="I66" s="230" t="s">
        <v>14</v>
      </c>
      <c r="J66" s="231" t="s">
        <v>371</v>
      </c>
      <c r="K66" s="228" t="s">
        <v>248</v>
      </c>
      <c r="L66" s="228" t="s">
        <v>249</v>
      </c>
      <c r="M66" s="228" t="s">
        <v>250</v>
      </c>
      <c r="N66" s="228" t="s">
        <v>251</v>
      </c>
      <c r="O66" s="228" t="s">
        <v>252</v>
      </c>
      <c r="P66" s="228" t="s">
        <v>12</v>
      </c>
      <c r="Q66" s="228" t="s">
        <v>13</v>
      </c>
      <c r="R66" s="232" t="s">
        <v>14</v>
      </c>
      <c r="S66" s="224" t="s">
        <v>481</v>
      </c>
      <c r="T66" s="219"/>
      <c r="U66" s="219"/>
    </row>
    <row r="67" spans="1:21" ht="16" x14ac:dyDescent="0.2">
      <c r="A67" s="89"/>
      <c r="B67" s="137"/>
      <c r="C67" s="233" t="s">
        <v>10</v>
      </c>
      <c r="D67" s="138" t="str">
        <f>IF(I67=0,"",(IF(ISNUMBER(R67),IF(R67&gt;I67,(IF(R67&lt;0.7,'Teaching Library'!$E$6,IF(R67&lt;0.8,'Teaching Library'!$E$7,IF(R67&lt;0.9,'Teaching Library'!$E$8,'Teaching Library'!$E$9)))),(IF(I67&lt;0.7,'Teaching Library'!$E$6,IF(I67&lt;0.8,'Teaching Library'!$E$7,IF(I67&lt;0.9,'Teaching Library'!$E$8,'Teaching Library'!$E$9))))),IF(I67&lt;0.7,'Teaching Library'!$E$6,IF(I67&lt;0.8,'Teaching Library'!$E$7,IF(I67&lt;0.9,'Teaching Library'!$E$8,'Teaching Library'!$E$9))))))</f>
        <v/>
      </c>
      <c r="E67" s="91" t="str">
        <f>IFERROR(VLOOKUP(D67, 'Teaching Library'!$E$6:$G$9, 2, FALSE), "")</f>
        <v/>
      </c>
      <c r="F67" s="91" t="str">
        <f>IFERROR(VLOOKUP(E67, 'Teaching Library'!$F$6:$G$9, 2, FALSE), " ")</f>
        <v xml:space="preserve"> </v>
      </c>
      <c r="G67" s="92">
        <f>IF(ISBLANK(G68),0,AVERAGE(G68:G72))</f>
        <v>0</v>
      </c>
      <c r="H67" s="93">
        <f>IF(ISBLANK(H68),0,AVERAGE(H68:H72))</f>
        <v>0</v>
      </c>
      <c r="I67" s="94">
        <f>IF(ISBLANK(I68),0,AVERAGE(I68:I72))</f>
        <v>0</v>
      </c>
      <c r="J67" s="47" t="str">
        <f t="shared" ref="J67:O67" si="8">IF(ISBLANK(J68),"",SUM(J68:J72))</f>
        <v/>
      </c>
      <c r="K67" s="158" t="str">
        <f t="shared" si="8"/>
        <v/>
      </c>
      <c r="L67" s="158" t="str">
        <f t="shared" si="8"/>
        <v/>
      </c>
      <c r="M67" s="158" t="str">
        <f t="shared" si="8"/>
        <v/>
      </c>
      <c r="N67" s="158" t="str">
        <f t="shared" si="8"/>
        <v/>
      </c>
      <c r="O67" s="158" t="str">
        <f t="shared" si="8"/>
        <v/>
      </c>
      <c r="P67" s="34" t="str">
        <f>IF(ISNUMBER(J67),((K67*1)+(L67*2)+(M67*3)+(N67*4)+(O67*5))/J67,"")</f>
        <v/>
      </c>
      <c r="Q67" s="139" t="str">
        <f>IF(ISNUMBER(J67),(K67+L67)/J67,"")</f>
        <v/>
      </c>
      <c r="R67" s="140" t="str">
        <f>IF(ISNUMBER(J67),(N67+O67)/J67,"")</f>
        <v/>
      </c>
      <c r="S67" s="234" t="s">
        <v>371</v>
      </c>
      <c r="T67" s="234" t="s">
        <v>482</v>
      </c>
      <c r="U67" s="235" t="s">
        <v>483</v>
      </c>
    </row>
    <row r="68" spans="1:21" ht="14" customHeight="1" x14ac:dyDescent="0.15">
      <c r="A68" s="89"/>
      <c r="B68" s="237">
        <v>1</v>
      </c>
      <c r="C68" s="61"/>
      <c r="D68" s="77"/>
      <c r="E68" s="78"/>
      <c r="F68" s="79"/>
      <c r="G68" s="63"/>
      <c r="H68" s="161"/>
      <c r="I68" s="156"/>
      <c r="J68" s="66"/>
      <c r="K68" s="29"/>
      <c r="L68" s="29"/>
      <c r="M68" s="29"/>
      <c r="N68" s="29"/>
      <c r="O68" s="29"/>
      <c r="P68" s="321" t="s">
        <v>484</v>
      </c>
      <c r="Q68" s="322"/>
      <c r="R68" s="323"/>
      <c r="S68" s="29"/>
      <c r="T68" s="181"/>
      <c r="U68" s="158">
        <f>ROUND(T68*S68,0)</f>
        <v>0</v>
      </c>
    </row>
    <row r="69" spans="1:21" x14ac:dyDescent="0.15">
      <c r="A69" s="89"/>
      <c r="B69" s="237">
        <v>2</v>
      </c>
      <c r="C69" s="61"/>
      <c r="D69" s="80"/>
      <c r="E69" s="135"/>
      <c r="F69" s="81"/>
      <c r="G69" s="63"/>
      <c r="H69" s="161"/>
      <c r="I69" s="156"/>
      <c r="J69" s="66"/>
      <c r="K69" s="29"/>
      <c r="L69" s="29"/>
      <c r="M69" s="29"/>
      <c r="N69" s="29"/>
      <c r="O69" s="29"/>
      <c r="P69" s="324"/>
      <c r="Q69" s="325"/>
      <c r="R69" s="326"/>
      <c r="S69" s="219"/>
      <c r="T69" s="219"/>
      <c r="U69" s="219"/>
    </row>
    <row r="70" spans="1:21" x14ac:dyDescent="0.15">
      <c r="A70" s="89"/>
      <c r="B70" s="237">
        <v>3</v>
      </c>
      <c r="C70" s="61"/>
      <c r="D70" s="80"/>
      <c r="E70" s="135"/>
      <c r="F70" s="81"/>
      <c r="G70" s="63"/>
      <c r="H70" s="161"/>
      <c r="I70" s="65"/>
      <c r="J70" s="66"/>
      <c r="K70" s="29"/>
      <c r="L70" s="29"/>
      <c r="M70" s="29"/>
      <c r="N70" s="29"/>
      <c r="O70" s="29"/>
      <c r="P70" s="324"/>
      <c r="Q70" s="325"/>
      <c r="R70" s="326"/>
      <c r="S70" s="219"/>
      <c r="T70" s="219"/>
      <c r="U70" s="219"/>
    </row>
    <row r="71" spans="1:21" x14ac:dyDescent="0.15">
      <c r="A71" s="89"/>
      <c r="B71" s="237">
        <v>4</v>
      </c>
      <c r="C71" s="62"/>
      <c r="D71" s="82"/>
      <c r="E71" s="135"/>
      <c r="F71" s="81"/>
      <c r="G71" s="62"/>
      <c r="H71" s="161"/>
      <c r="I71" s="65"/>
      <c r="J71" s="66"/>
      <c r="K71" s="29"/>
      <c r="L71" s="29"/>
      <c r="M71" s="29"/>
      <c r="N71" s="29"/>
      <c r="O71" s="29"/>
      <c r="P71" s="324"/>
      <c r="Q71" s="325"/>
      <c r="R71" s="326"/>
      <c r="S71" s="219"/>
      <c r="T71" s="219"/>
      <c r="U71" s="219"/>
    </row>
    <row r="72" spans="1:21" x14ac:dyDescent="0.15">
      <c r="A72" s="89"/>
      <c r="B72" s="237">
        <v>5</v>
      </c>
      <c r="C72" s="62"/>
      <c r="D72" s="83"/>
      <c r="E72" s="84"/>
      <c r="F72" s="85"/>
      <c r="G72" s="62"/>
      <c r="H72" s="162"/>
      <c r="I72" s="163"/>
      <c r="J72" s="66"/>
      <c r="K72" s="29"/>
      <c r="L72" s="29"/>
      <c r="M72" s="29"/>
      <c r="N72" s="29"/>
      <c r="O72" s="29"/>
      <c r="P72" s="327"/>
      <c r="Q72" s="328"/>
      <c r="R72" s="329"/>
      <c r="S72" s="219"/>
      <c r="T72" s="219"/>
      <c r="U72" s="219"/>
    </row>
    <row r="73" spans="1:21" ht="16" x14ac:dyDescent="0.2">
      <c r="A73" s="89"/>
      <c r="B73" s="137"/>
      <c r="C73" s="238" t="s">
        <v>11</v>
      </c>
      <c r="D73" s="138" t="str">
        <f>IF(I73=0,"",(IF(ISNUMBER(R73),IF(R73&gt;I73,(IF(R73&lt;0.7,'Teaching Library'!$E$6,IF(R73&lt;0.8,'Teaching Library'!$E$7,IF(R73&lt;0.9,'Teaching Library'!$E$8,'Teaching Library'!$E$9)))),(IF(I73&lt;0.7,'Teaching Library'!$E$6,IF(I73&lt;0.8,'Teaching Library'!$E$7,IF(I73&lt;0.9,'Teaching Library'!$E$8,'Teaching Library'!$E$9))))),IF(I73&lt;0.7,'Teaching Library'!$E$6,IF(I73&lt;0.8,'Teaching Library'!$E$7,IF(I73&lt;0.9,'Teaching Library'!$E$8,'Teaching Library'!$E$9))))))</f>
        <v/>
      </c>
      <c r="E73" s="91" t="str">
        <f>IFERROR(VLOOKUP(D73, 'Teaching Library'!$E$6:$G$9, 2, FALSE), "")</f>
        <v/>
      </c>
      <c r="F73" s="91" t="str">
        <f>IFERROR(VLOOKUP(E73, 'Teaching Library'!$F$6:$G$9, 2, FALSE), " ")</f>
        <v xml:space="preserve"> </v>
      </c>
      <c r="G73" s="31">
        <f>IF(ISBLANK(G74),0,AVERAGE(G74:G78))</f>
        <v>0</v>
      </c>
      <c r="H73" s="32">
        <f>IF(ISBLANK(H74),0,AVERAGE(H74:H78))</f>
        <v>0</v>
      </c>
      <c r="I73" s="64">
        <f>IF(ISBLANK(I74),0,AVERAGE(I74:I78))</f>
        <v>0</v>
      </c>
      <c r="J73" s="47" t="str">
        <f t="shared" ref="J73:O73" si="9">IF(ISBLANK(J74),"",SUM(J74:J78))</f>
        <v/>
      </c>
      <c r="K73" s="158" t="str">
        <f t="shared" si="9"/>
        <v/>
      </c>
      <c r="L73" s="158" t="str">
        <f t="shared" si="9"/>
        <v/>
      </c>
      <c r="M73" s="158" t="str">
        <f t="shared" si="9"/>
        <v/>
      </c>
      <c r="N73" s="158" t="str">
        <f t="shared" si="9"/>
        <v/>
      </c>
      <c r="O73" s="158" t="str">
        <f t="shared" si="9"/>
        <v/>
      </c>
      <c r="P73" s="34" t="str">
        <f>IF(ISNUMBER(J73),((K73*1)+(L73*2)+(M73*3)+(N73*4)+(O73*5))/J73,"")</f>
        <v/>
      </c>
      <c r="Q73" s="139" t="str">
        <f>IF(ISNUMBER(J73),(K73+L73)/J73,"")</f>
        <v/>
      </c>
      <c r="R73" s="157" t="str">
        <f>IF(ISNUMBER(J73),(N73+O73)/J73,"")</f>
        <v/>
      </c>
      <c r="S73" s="236" t="s">
        <v>371</v>
      </c>
      <c r="T73" s="234" t="s">
        <v>482</v>
      </c>
      <c r="U73" s="235" t="s">
        <v>483</v>
      </c>
    </row>
    <row r="74" spans="1:21" ht="14" customHeight="1" x14ac:dyDescent="0.15">
      <c r="A74" s="89"/>
      <c r="B74" s="237">
        <v>1</v>
      </c>
      <c r="C74" s="61"/>
      <c r="D74" s="77"/>
      <c r="E74" s="78"/>
      <c r="F74" s="79"/>
      <c r="G74" s="63"/>
      <c r="H74" s="161"/>
      <c r="I74" s="156"/>
      <c r="J74" s="66"/>
      <c r="K74" s="29"/>
      <c r="L74" s="29"/>
      <c r="M74" s="29"/>
      <c r="N74" s="29"/>
      <c r="O74" s="29"/>
      <c r="P74" s="321" t="s">
        <v>484</v>
      </c>
      <c r="Q74" s="322"/>
      <c r="R74" s="322"/>
      <c r="S74" s="29"/>
      <c r="T74" s="181"/>
      <c r="U74" s="158">
        <f>ROUND(T74*S74,0)</f>
        <v>0</v>
      </c>
    </row>
    <row r="75" spans="1:21" x14ac:dyDescent="0.15">
      <c r="A75" s="89"/>
      <c r="B75" s="237">
        <v>2</v>
      </c>
      <c r="C75" s="61"/>
      <c r="D75" s="80"/>
      <c r="E75" s="135"/>
      <c r="F75" s="81"/>
      <c r="G75" s="63"/>
      <c r="H75" s="161"/>
      <c r="I75" s="156"/>
      <c r="J75" s="66"/>
      <c r="K75" s="29"/>
      <c r="L75" s="29"/>
      <c r="M75" s="29"/>
      <c r="N75" s="29"/>
      <c r="O75" s="29"/>
      <c r="P75" s="324"/>
      <c r="Q75" s="325"/>
      <c r="R75" s="326"/>
      <c r="S75" s="219"/>
      <c r="T75" s="219"/>
      <c r="U75" s="219"/>
    </row>
    <row r="76" spans="1:21" x14ac:dyDescent="0.15">
      <c r="A76" s="89"/>
      <c r="B76" s="237">
        <v>3</v>
      </c>
      <c r="C76" s="61"/>
      <c r="D76" s="80"/>
      <c r="E76" s="135"/>
      <c r="F76" s="81"/>
      <c r="G76" s="63"/>
      <c r="H76" s="161"/>
      <c r="I76" s="65"/>
      <c r="J76" s="66"/>
      <c r="K76" s="29"/>
      <c r="L76" s="29"/>
      <c r="M76" s="29"/>
      <c r="N76" s="29"/>
      <c r="O76" s="29"/>
      <c r="P76" s="324"/>
      <c r="Q76" s="325"/>
      <c r="R76" s="326"/>
      <c r="S76" s="219"/>
      <c r="T76" s="219"/>
      <c r="U76" s="219"/>
    </row>
    <row r="77" spans="1:21" x14ac:dyDescent="0.15">
      <c r="A77" s="89"/>
      <c r="B77" s="237">
        <v>4</v>
      </c>
      <c r="C77" s="61"/>
      <c r="D77" s="80"/>
      <c r="E77" s="135"/>
      <c r="F77" s="81"/>
      <c r="G77" s="63"/>
      <c r="H77" s="161"/>
      <c r="I77" s="65"/>
      <c r="J77" s="66"/>
      <c r="K77" s="29"/>
      <c r="L77" s="29"/>
      <c r="M77" s="29"/>
      <c r="N77" s="29"/>
      <c r="O77" s="29"/>
      <c r="P77" s="324"/>
      <c r="Q77" s="325"/>
      <c r="R77" s="326"/>
      <c r="S77" s="219"/>
      <c r="T77" s="219"/>
      <c r="U77" s="219"/>
    </row>
    <row r="78" spans="1:21" x14ac:dyDescent="0.15">
      <c r="A78" s="89"/>
      <c r="B78" s="237">
        <v>5</v>
      </c>
      <c r="C78" s="95"/>
      <c r="D78" s="82"/>
      <c r="E78" s="135"/>
      <c r="F78" s="81"/>
      <c r="G78" s="62"/>
      <c r="H78" s="164"/>
      <c r="I78" s="165"/>
      <c r="J78" s="66"/>
      <c r="K78" s="29"/>
      <c r="L78" s="29"/>
      <c r="M78" s="29"/>
      <c r="N78" s="29"/>
      <c r="O78" s="29"/>
      <c r="P78" s="327"/>
      <c r="Q78" s="328"/>
      <c r="R78" s="329"/>
      <c r="S78" s="219"/>
      <c r="T78" s="219"/>
      <c r="U78" s="219"/>
    </row>
    <row r="79" spans="1:21" ht="15" x14ac:dyDescent="0.2">
      <c r="A79" s="89"/>
      <c r="B79" s="330" t="s">
        <v>4</v>
      </c>
      <c r="C79" s="331"/>
      <c r="D79" s="86"/>
      <c r="E79" s="84"/>
      <c r="F79" s="87"/>
      <c r="G79" s="137"/>
      <c r="H79" s="137"/>
      <c r="I79" s="137"/>
      <c r="J79" s="137"/>
      <c r="K79" s="137"/>
      <c r="L79" s="137"/>
      <c r="M79" s="137"/>
      <c r="N79" s="137"/>
      <c r="O79" s="137"/>
      <c r="P79" s="137"/>
      <c r="Q79" s="137"/>
      <c r="R79" s="216"/>
      <c r="S79" s="219"/>
      <c r="T79" s="219"/>
      <c r="U79" s="219"/>
    </row>
    <row r="80" spans="1:21" ht="16" x14ac:dyDescent="0.2">
      <c r="A80" s="89"/>
      <c r="B80" s="237"/>
      <c r="C80" s="225" t="s">
        <v>145</v>
      </c>
      <c r="D80" s="242" t="s">
        <v>16</v>
      </c>
      <c r="E80" s="226" t="s">
        <v>17</v>
      </c>
      <c r="F80" s="243" t="s">
        <v>2</v>
      </c>
      <c r="G80" s="207" t="s">
        <v>489</v>
      </c>
      <c r="H80" s="342" t="s">
        <v>487</v>
      </c>
      <c r="I80" s="342"/>
      <c r="J80" s="342"/>
      <c r="K80" s="342"/>
      <c r="L80" s="342"/>
      <c r="M80" s="137"/>
      <c r="N80" s="137"/>
      <c r="O80" s="137"/>
      <c r="P80" s="137"/>
      <c r="Q80" s="137"/>
      <c r="R80" s="216"/>
      <c r="S80" s="219"/>
      <c r="T80" s="219"/>
      <c r="U80" s="219"/>
    </row>
    <row r="81" spans="1:21" ht="14" customHeight="1" x14ac:dyDescent="0.15">
      <c r="A81" s="89"/>
      <c r="B81" s="237">
        <v>1</v>
      </c>
      <c r="C81" s="37"/>
      <c r="D81" s="132"/>
      <c r="E81" s="33" t="str">
        <f>IFERROR(VLOOKUP(D81, 'Teaching Library'!$E$12:$G$52, 2, FALSE), "&lt;-Select item")</f>
        <v>&lt;-Select item</v>
      </c>
      <c r="F81" s="168" t="str">
        <f>IFERROR(VLOOKUP(E81, 'Teaching Library'!$F$13:$G$52, 2, FALSE), " ")</f>
        <v xml:space="preserve"> </v>
      </c>
      <c r="G81" s="169"/>
      <c r="H81" s="316"/>
      <c r="I81" s="317"/>
      <c r="J81" s="317"/>
      <c r="K81" s="317"/>
      <c r="L81" s="317"/>
      <c r="M81" s="137"/>
      <c r="N81" s="137"/>
      <c r="O81" s="137"/>
      <c r="P81" s="137"/>
      <c r="Q81" s="137"/>
      <c r="R81" s="216"/>
      <c r="S81" s="219"/>
      <c r="T81" s="219"/>
      <c r="U81" s="219"/>
    </row>
    <row r="82" spans="1:21" ht="14" customHeight="1" x14ac:dyDescent="0.15">
      <c r="A82" s="89"/>
      <c r="B82" s="237">
        <v>2</v>
      </c>
      <c r="C82" s="37"/>
      <c r="D82" s="132"/>
      <c r="E82" s="33" t="str">
        <f>IFERROR(VLOOKUP(D82, 'Teaching Library'!$E$12:$G$52, 2, FALSE), "&lt;-Select item")</f>
        <v>&lt;-Select item</v>
      </c>
      <c r="F82" s="168" t="str">
        <f>IFERROR(VLOOKUP(E82, 'Teaching Library'!$F$13:$G$52, 2, FALSE), " ")</f>
        <v xml:space="preserve"> </v>
      </c>
      <c r="G82" s="169"/>
      <c r="H82" s="310"/>
      <c r="I82" s="311"/>
      <c r="J82" s="311"/>
      <c r="K82" s="311"/>
      <c r="L82" s="311"/>
      <c r="M82" s="137"/>
      <c r="N82" s="137"/>
      <c r="O82" s="137"/>
      <c r="P82" s="137"/>
      <c r="Q82" s="137"/>
      <c r="R82" s="216"/>
      <c r="S82" s="219"/>
      <c r="T82" s="219"/>
      <c r="U82" s="219"/>
    </row>
    <row r="83" spans="1:21" x14ac:dyDescent="0.15">
      <c r="A83" s="89"/>
      <c r="B83" s="237">
        <v>3</v>
      </c>
      <c r="C83" s="37"/>
      <c r="D83" s="132"/>
      <c r="E83" s="33" t="str">
        <f>IFERROR(VLOOKUP(D83, 'Teaching Library'!$E$12:$G$52, 2, FALSE), "&lt;-Select item")</f>
        <v>&lt;-Select item</v>
      </c>
      <c r="F83" s="168" t="str">
        <f>IFERROR(VLOOKUP(E83, 'Teaching Library'!$F$13:$G$52, 2, FALSE), " ")</f>
        <v xml:space="preserve"> </v>
      </c>
      <c r="G83" s="169"/>
      <c r="H83" s="310"/>
      <c r="I83" s="311"/>
      <c r="J83" s="311"/>
      <c r="K83" s="311"/>
      <c r="L83" s="311"/>
      <c r="M83" s="137"/>
      <c r="N83" s="137"/>
      <c r="O83" s="137"/>
      <c r="P83" s="137"/>
      <c r="Q83" s="137"/>
      <c r="R83" s="216"/>
      <c r="S83" s="219"/>
      <c r="T83" s="219"/>
      <c r="U83" s="219"/>
    </row>
    <row r="84" spans="1:21" s="10" customFormat="1" x14ac:dyDescent="0.15">
      <c r="A84" s="89"/>
      <c r="B84" s="237">
        <v>4</v>
      </c>
      <c r="C84" s="37"/>
      <c r="D84" s="132"/>
      <c r="E84" s="33" t="str">
        <f>IFERROR(VLOOKUP(D84, 'Teaching Library'!$E$12:$G$52, 2, FALSE), "&lt;-Select item")</f>
        <v>&lt;-Select item</v>
      </c>
      <c r="F84" s="168" t="str">
        <f>IFERROR(VLOOKUP(E84, 'Teaching Library'!$F$13:$G$52, 2, FALSE), " ")</f>
        <v xml:space="preserve"> </v>
      </c>
      <c r="G84" s="169"/>
      <c r="H84" s="310"/>
      <c r="I84" s="311"/>
      <c r="J84" s="311"/>
      <c r="K84" s="311"/>
      <c r="L84" s="311"/>
      <c r="M84" s="137"/>
      <c r="N84" s="137"/>
      <c r="O84" s="137"/>
      <c r="P84" s="137"/>
      <c r="Q84" s="137"/>
      <c r="R84" s="216"/>
      <c r="S84" s="219"/>
      <c r="T84" s="219"/>
      <c r="U84" s="219"/>
    </row>
    <row r="85" spans="1:21" x14ac:dyDescent="0.15">
      <c r="A85" s="89"/>
      <c r="B85" s="237">
        <v>5</v>
      </c>
      <c r="C85" s="37"/>
      <c r="D85" s="132"/>
      <c r="E85" s="33" t="str">
        <f>IFERROR(VLOOKUP(D85, 'Teaching Library'!$E$12:$G$52, 2, FALSE), "&lt;-Select item")</f>
        <v>&lt;-Select item</v>
      </c>
      <c r="F85" s="168" t="str">
        <f>IFERROR(VLOOKUP(E85, 'Teaching Library'!$F$13:$G$52, 2, FALSE), " ")</f>
        <v xml:space="preserve"> </v>
      </c>
      <c r="G85" s="169"/>
      <c r="H85" s="310"/>
      <c r="I85" s="311"/>
      <c r="J85" s="311"/>
      <c r="K85" s="311"/>
      <c r="L85" s="311"/>
      <c r="M85" s="137"/>
      <c r="N85" s="137"/>
      <c r="O85" s="137"/>
      <c r="P85" s="137"/>
      <c r="Q85" s="137"/>
      <c r="R85" s="216"/>
      <c r="S85" s="219"/>
      <c r="T85" s="219"/>
      <c r="U85" s="219"/>
    </row>
    <row r="86" spans="1:21" x14ac:dyDescent="0.15">
      <c r="A86" s="89"/>
      <c r="B86" s="237">
        <v>6</v>
      </c>
      <c r="C86" s="37"/>
      <c r="D86" s="132"/>
      <c r="E86" s="33" t="str">
        <f>IFERROR(VLOOKUP(D86, 'Teaching Library'!$E$12:$G$52, 2, FALSE), "&lt;-Select item")</f>
        <v>&lt;-Select item</v>
      </c>
      <c r="F86" s="168" t="str">
        <f>IFERROR(VLOOKUP(E86, 'Teaching Library'!$F$13:$G$52, 2, FALSE), " ")</f>
        <v xml:space="preserve"> </v>
      </c>
      <c r="G86" s="169"/>
      <c r="H86" s="310"/>
      <c r="I86" s="311"/>
      <c r="J86" s="311"/>
      <c r="K86" s="311"/>
      <c r="L86" s="311"/>
      <c r="M86" s="137"/>
      <c r="N86" s="137"/>
      <c r="O86" s="137"/>
      <c r="P86" s="137"/>
      <c r="Q86" s="137"/>
      <c r="R86" s="216"/>
      <c r="S86" s="219"/>
      <c r="T86" s="219"/>
      <c r="U86" s="219"/>
    </row>
    <row r="87" spans="1:21" x14ac:dyDescent="0.15">
      <c r="A87" s="89"/>
      <c r="B87" s="237">
        <v>7</v>
      </c>
      <c r="C87" s="37"/>
      <c r="D87" s="132"/>
      <c r="E87" s="33" t="str">
        <f>IFERROR(VLOOKUP(D87, 'Teaching Library'!$E$12:$G$52, 2, FALSE), "&lt;-Select item")</f>
        <v>&lt;-Select item</v>
      </c>
      <c r="F87" s="168" t="str">
        <f>IFERROR(VLOOKUP(E87, 'Teaching Library'!$F$13:$G$52, 2, FALSE), " ")</f>
        <v xml:space="preserve"> </v>
      </c>
      <c r="G87" s="169"/>
      <c r="H87" s="310"/>
      <c r="I87" s="311"/>
      <c r="J87" s="311"/>
      <c r="K87" s="311"/>
      <c r="L87" s="311"/>
      <c r="M87" s="137"/>
      <c r="N87" s="137"/>
      <c r="O87" s="137"/>
      <c r="P87" s="137"/>
      <c r="Q87" s="137"/>
      <c r="R87" s="216"/>
      <c r="S87" s="219"/>
      <c r="T87" s="219"/>
      <c r="U87" s="219"/>
    </row>
    <row r="88" spans="1:21" x14ac:dyDescent="0.15">
      <c r="A88" s="89"/>
      <c r="B88" s="237">
        <v>8</v>
      </c>
      <c r="C88" s="37"/>
      <c r="D88" s="132"/>
      <c r="E88" s="33" t="str">
        <f>IFERROR(VLOOKUP(D88, 'Teaching Library'!$E$12:$G$52, 2, FALSE), "&lt;-Select item")</f>
        <v>&lt;-Select item</v>
      </c>
      <c r="F88" s="168" t="str">
        <f>IFERROR(VLOOKUP(E88, 'Teaching Library'!$F$13:$G$52, 2, FALSE), " ")</f>
        <v xml:space="preserve"> </v>
      </c>
      <c r="G88" s="169"/>
      <c r="H88" s="310"/>
      <c r="I88" s="311"/>
      <c r="J88" s="311"/>
      <c r="K88" s="311"/>
      <c r="L88" s="311"/>
      <c r="M88" s="137"/>
      <c r="N88" s="137"/>
      <c r="O88" s="137"/>
      <c r="P88" s="135"/>
      <c r="Q88" s="135"/>
      <c r="R88" s="216"/>
      <c r="S88" s="219"/>
      <c r="T88" s="219"/>
      <c r="U88" s="219"/>
    </row>
    <row r="89" spans="1:21" x14ac:dyDescent="0.15">
      <c r="A89" s="89"/>
      <c r="B89" s="237">
        <v>9</v>
      </c>
      <c r="C89" s="29"/>
      <c r="D89" s="132"/>
      <c r="E89" s="33" t="str">
        <f>IFERROR(VLOOKUP(D89, 'Teaching Library'!$E$12:$G$52, 2, FALSE), "&lt;-Select item")</f>
        <v>&lt;-Select item</v>
      </c>
      <c r="F89" s="168" t="str">
        <f>IFERROR(VLOOKUP(E89, 'Teaching Library'!$F$13:$G$52, 2, FALSE), " ")</f>
        <v xml:space="preserve"> </v>
      </c>
      <c r="G89" s="169"/>
      <c r="H89" s="310"/>
      <c r="I89" s="311"/>
      <c r="J89" s="311"/>
      <c r="K89" s="311"/>
      <c r="L89" s="311"/>
      <c r="M89" s="137"/>
      <c r="N89" s="137"/>
      <c r="O89" s="137"/>
      <c r="P89" s="137"/>
      <c r="Q89" s="137"/>
      <c r="R89" s="216"/>
      <c r="S89" s="219"/>
      <c r="T89" s="219"/>
      <c r="U89" s="219"/>
    </row>
    <row r="90" spans="1:21" ht="15" thickBot="1" x14ac:dyDescent="0.2">
      <c r="A90" s="89"/>
      <c r="B90" s="239">
        <v>10</v>
      </c>
      <c r="C90" s="177"/>
      <c r="D90" s="178"/>
      <c r="E90" s="179" t="str">
        <f>IFERROR(VLOOKUP(D90, 'Teaching Library'!$E$12:$G$52, 2, FALSE), "&lt;-Select item")</f>
        <v>&lt;-Select item</v>
      </c>
      <c r="F90" s="180" t="str">
        <f>IFERROR(VLOOKUP(E90, 'Teaching Library'!$F$13:$G$52, 2, FALSE), " ")</f>
        <v xml:space="preserve"> </v>
      </c>
      <c r="G90" s="169"/>
      <c r="H90" s="310"/>
      <c r="I90" s="311"/>
      <c r="J90" s="311"/>
      <c r="K90" s="311"/>
      <c r="L90" s="311"/>
      <c r="M90" s="137"/>
      <c r="N90" s="137"/>
      <c r="O90" s="137"/>
      <c r="P90" s="137"/>
      <c r="Q90" s="137"/>
      <c r="R90" s="216"/>
      <c r="S90" s="219"/>
      <c r="T90" s="219"/>
      <c r="U90" s="219"/>
    </row>
    <row r="91" spans="1:21" ht="16" thickBot="1" x14ac:dyDescent="0.25">
      <c r="A91" s="89"/>
      <c r="B91" s="318" t="s">
        <v>493</v>
      </c>
      <c r="C91" s="319"/>
      <c r="D91" s="319"/>
      <c r="E91" s="319"/>
      <c r="F91" s="320"/>
      <c r="G91" s="86"/>
      <c r="H91" s="166"/>
      <c r="I91" s="166"/>
      <c r="J91" s="137"/>
      <c r="K91" s="137"/>
      <c r="L91" s="137"/>
      <c r="M91" s="137"/>
      <c r="N91" s="137"/>
      <c r="O91" s="137"/>
      <c r="P91" s="332" t="s">
        <v>258</v>
      </c>
      <c r="Q91" s="332"/>
      <c r="R91" s="333"/>
      <c r="S91" s="219"/>
      <c r="T91" s="219"/>
      <c r="U91" s="219"/>
    </row>
    <row r="92" spans="1:21" ht="16" thickBot="1" x14ac:dyDescent="0.25">
      <c r="A92" s="90"/>
      <c r="B92" s="215"/>
      <c r="C92" s="312"/>
      <c r="D92" s="313"/>
      <c r="E92" s="175" t="s">
        <v>18</v>
      </c>
      <c r="F92" s="176">
        <f>SUM(F67:F91)</f>
        <v>0</v>
      </c>
      <c r="G92" s="72">
        <f>IF(AND(G67&gt;0,G73&gt;0),AVERAGE(G67,G73),IF(G67&gt;0,G67,G73))</f>
        <v>0</v>
      </c>
      <c r="H92" s="68">
        <f t="shared" ref="H92:I92" si="10">IF(AND(H67&gt;0,H73&gt;0),AVERAGE(H67,H73),IF(H67&gt;0,H67,H73))</f>
        <v>0</v>
      </c>
      <c r="I92" s="68">
        <f t="shared" si="10"/>
        <v>0</v>
      </c>
      <c r="J92" s="67">
        <f>IF(ISNUMBER(J67),J67,0)+(IF(ISNUMBER(J73),J73,0))</f>
        <v>0</v>
      </c>
      <c r="K92" s="67">
        <f t="shared" ref="K92:O92" si="11">IF(ISNUMBER(K67),K67,0)+(IF(ISNUMBER(K73),K73,0))</f>
        <v>0</v>
      </c>
      <c r="L92" s="67">
        <f t="shared" si="11"/>
        <v>0</v>
      </c>
      <c r="M92" s="67">
        <f t="shared" si="11"/>
        <v>0</v>
      </c>
      <c r="N92" s="67">
        <f t="shared" si="11"/>
        <v>0</v>
      </c>
      <c r="O92" s="67">
        <f t="shared" si="11"/>
        <v>0</v>
      </c>
      <c r="P92" s="45" t="str">
        <f>IF(AND((ISNUMBER(P67)),(ISNUMBER(P73))),((K92*1)+(L92*2)+(M92*3)+(N92*4)+(O92*5))/J92,IF(OR(ISNUMBER(P67),ISNUMBER(P73)),IF(ISNUMBER(P67),AVERAGE(P67,G73),AVERAGE(G67,P73)),""))</f>
        <v/>
      </c>
      <c r="Q92" s="68" t="str">
        <f>IF(AND((ISNUMBER(Q67)),(ISNUMBER(Q73))),(K92+L92)/J92,IF(OR(ISNUMBER(Q67),ISNUMBER(Q73)),IF(ISNUMBER(Q67),AVERAGE(Q67,H73),AVERAGE(H67,Q73)),""))</f>
        <v/>
      </c>
      <c r="R92" s="68" t="str">
        <f>IF(AND((ISNUMBER(R67)),(ISNUMBER(R73))),(N92+O92)/J92,IF(OR(ISNUMBER(R67),ISNUMBER(R73)),IF(ISNUMBER(R67),AVERAGE(R67,I73),AVERAGE(I67,R73)),""))</f>
        <v/>
      </c>
      <c r="S92" s="219"/>
      <c r="T92" s="219"/>
      <c r="U92" s="219"/>
    </row>
    <row r="93" spans="1:21" ht="15" thickBot="1" x14ac:dyDescent="0.2">
      <c r="A93" s="219"/>
      <c r="B93" s="219"/>
      <c r="C93" s="219"/>
      <c r="D93" s="219"/>
      <c r="E93" s="220"/>
      <c r="F93" s="221"/>
      <c r="G93" s="219"/>
      <c r="H93" s="222"/>
      <c r="I93" s="222"/>
      <c r="J93" s="219"/>
      <c r="K93" s="219"/>
      <c r="L93" s="219"/>
      <c r="M93" s="219"/>
      <c r="N93" s="219"/>
      <c r="O93" s="219"/>
      <c r="P93" s="219"/>
      <c r="Q93" s="219"/>
      <c r="R93" s="219"/>
      <c r="S93" s="219"/>
      <c r="T93" s="219"/>
      <c r="U93" s="219"/>
    </row>
    <row r="94" spans="1:21" ht="15" x14ac:dyDescent="0.2">
      <c r="A94" s="334" t="s">
        <v>119</v>
      </c>
      <c r="B94" s="335"/>
      <c r="C94" s="206"/>
      <c r="D94" s="338" t="s">
        <v>496</v>
      </c>
      <c r="E94" s="338"/>
      <c r="F94" s="338"/>
      <c r="G94" s="338"/>
      <c r="H94" s="338"/>
      <c r="I94" s="338"/>
      <c r="J94" s="339"/>
      <c r="K94" s="340"/>
      <c r="L94" s="340"/>
      <c r="M94" s="340"/>
      <c r="N94" s="340"/>
      <c r="O94" s="340"/>
      <c r="P94" s="340"/>
      <c r="Q94" s="340"/>
      <c r="R94" s="341"/>
      <c r="S94" s="219"/>
      <c r="T94" s="219"/>
      <c r="U94" s="219"/>
    </row>
    <row r="95" spans="1:21" ht="15" x14ac:dyDescent="0.2">
      <c r="A95" s="88"/>
      <c r="B95" s="336" t="s">
        <v>139</v>
      </c>
      <c r="C95" s="337"/>
      <c r="D95" s="134"/>
      <c r="E95" s="135"/>
      <c r="F95" s="136"/>
      <c r="G95" s="343" t="s">
        <v>261</v>
      </c>
      <c r="H95" s="343"/>
      <c r="I95" s="344"/>
      <c r="J95" s="349" t="s">
        <v>247</v>
      </c>
      <c r="K95" s="350"/>
      <c r="L95" s="350"/>
      <c r="M95" s="350"/>
      <c r="N95" s="350"/>
      <c r="O95" s="350"/>
      <c r="P95" s="350"/>
      <c r="Q95" s="350"/>
      <c r="R95" s="351"/>
      <c r="S95" s="224"/>
      <c r="T95" s="219"/>
      <c r="U95" s="219"/>
    </row>
    <row r="96" spans="1:21" ht="32" x14ac:dyDescent="0.2">
      <c r="A96" s="89"/>
      <c r="B96" s="244"/>
      <c r="C96" s="225" t="s">
        <v>15</v>
      </c>
      <c r="D96" s="225"/>
      <c r="E96" s="226" t="s">
        <v>17</v>
      </c>
      <c r="F96" s="227" t="s">
        <v>2</v>
      </c>
      <c r="G96" s="228" t="s">
        <v>12</v>
      </c>
      <c r="H96" s="229" t="s">
        <v>13</v>
      </c>
      <c r="I96" s="230" t="s">
        <v>14</v>
      </c>
      <c r="J96" s="231" t="s">
        <v>371</v>
      </c>
      <c r="K96" s="228" t="s">
        <v>248</v>
      </c>
      <c r="L96" s="228" t="s">
        <v>249</v>
      </c>
      <c r="M96" s="228" t="s">
        <v>250</v>
      </c>
      <c r="N96" s="228" t="s">
        <v>251</v>
      </c>
      <c r="O96" s="228" t="s">
        <v>252</v>
      </c>
      <c r="P96" s="228" t="s">
        <v>12</v>
      </c>
      <c r="Q96" s="228" t="s">
        <v>13</v>
      </c>
      <c r="R96" s="232" t="s">
        <v>14</v>
      </c>
      <c r="S96" s="224" t="s">
        <v>481</v>
      </c>
      <c r="T96" s="219"/>
      <c r="U96" s="219"/>
    </row>
    <row r="97" spans="1:21" ht="16" x14ac:dyDescent="0.2">
      <c r="A97" s="89"/>
      <c r="B97" s="244"/>
      <c r="C97" s="240" t="s">
        <v>10</v>
      </c>
      <c r="D97" s="138" t="str">
        <f>IF(I97=0,"",(IF(ISNUMBER(R97),IF(R97&gt;I97,(IF(R97&lt;0.7,'Teaching Library'!$E$6,IF(R97&lt;0.8,'Teaching Library'!$E$7,IF(R97&lt;0.9,'Teaching Library'!$E$8,'Teaching Library'!$E$9)))),(IF(I97&lt;0.7,'Teaching Library'!$E$6,IF(I97&lt;0.8,'Teaching Library'!$E$7,IF(I97&lt;0.9,'Teaching Library'!$E$8,'Teaching Library'!$E$9))))),IF(I97&lt;0.7,'Teaching Library'!$E$6,IF(I97&lt;0.8,'Teaching Library'!$E$7,IF(I97&lt;0.9,'Teaching Library'!$E$8,'Teaching Library'!$E$9))))))</f>
        <v/>
      </c>
      <c r="E97" s="91" t="str">
        <f>IFERROR(VLOOKUP(D97, 'Teaching Library'!$E$6:$G$9, 2, FALSE), "")</f>
        <v/>
      </c>
      <c r="F97" s="91" t="str">
        <f>IFERROR(VLOOKUP(E97, 'Teaching Library'!$F$6:$G$9, 2, FALSE), " ")</f>
        <v xml:space="preserve"> </v>
      </c>
      <c r="G97" s="92">
        <f>IF(ISBLANK(G98),0,AVERAGE(G98:G102))</f>
        <v>0</v>
      </c>
      <c r="H97" s="93">
        <f>IF(ISBLANK(H98),0,AVERAGE(H98:H102))</f>
        <v>0</v>
      </c>
      <c r="I97" s="94">
        <f>IF(ISBLANK(I98),0,AVERAGE(I98:I102))</f>
        <v>0</v>
      </c>
      <c r="J97" s="47" t="str">
        <f t="shared" ref="J97:O97" si="12">IF(ISBLANK(J98),"",SUM(J98:J102))</f>
        <v/>
      </c>
      <c r="K97" s="158" t="str">
        <f t="shared" si="12"/>
        <v/>
      </c>
      <c r="L97" s="158" t="str">
        <f t="shared" si="12"/>
        <v/>
      </c>
      <c r="M97" s="158" t="str">
        <f t="shared" si="12"/>
        <v/>
      </c>
      <c r="N97" s="158" t="str">
        <f t="shared" si="12"/>
        <v/>
      </c>
      <c r="O97" s="158" t="str">
        <f t="shared" si="12"/>
        <v/>
      </c>
      <c r="P97" s="34" t="str">
        <f>IF(ISNUMBER(J97),((K97*1)+(L97*2)+(M97*3)+(N97*4)+(O97*5))/J97,"")</f>
        <v/>
      </c>
      <c r="Q97" s="139" t="str">
        <f>IF(ISNUMBER(J97),(K97+L97)/J97,"")</f>
        <v/>
      </c>
      <c r="R97" s="140" t="str">
        <f>IF(ISNUMBER(J97),(N97+O97)/J97,"")</f>
        <v/>
      </c>
      <c r="S97" s="234" t="s">
        <v>371</v>
      </c>
      <c r="T97" s="234" t="s">
        <v>482</v>
      </c>
      <c r="U97" s="235" t="s">
        <v>483</v>
      </c>
    </row>
    <row r="98" spans="1:21" ht="14" customHeight="1" x14ac:dyDescent="0.15">
      <c r="A98" s="89"/>
      <c r="B98" s="237">
        <v>1</v>
      </c>
      <c r="C98" s="61"/>
      <c r="D98" s="77"/>
      <c r="E98" s="78"/>
      <c r="F98" s="79"/>
      <c r="G98" s="63"/>
      <c r="H98" s="161"/>
      <c r="I98" s="156"/>
      <c r="J98" s="66"/>
      <c r="K98" s="29"/>
      <c r="L98" s="29"/>
      <c r="M98" s="29"/>
      <c r="N98" s="29"/>
      <c r="O98" s="29"/>
      <c r="P98" s="321" t="s">
        <v>484</v>
      </c>
      <c r="Q98" s="322"/>
      <c r="R98" s="323"/>
      <c r="S98" s="29"/>
      <c r="T98" s="181"/>
      <c r="U98" s="158">
        <f>ROUND(T98*S98,0)</f>
        <v>0</v>
      </c>
    </row>
    <row r="99" spans="1:21" x14ac:dyDescent="0.15">
      <c r="A99" s="89"/>
      <c r="B99" s="237">
        <v>2</v>
      </c>
      <c r="C99" s="61"/>
      <c r="D99" s="80"/>
      <c r="E99" s="135"/>
      <c r="F99" s="81"/>
      <c r="G99" s="63"/>
      <c r="H99" s="161"/>
      <c r="I99" s="156"/>
      <c r="J99" s="66"/>
      <c r="K99" s="29"/>
      <c r="L99" s="29"/>
      <c r="M99" s="29"/>
      <c r="N99" s="29"/>
      <c r="O99" s="29"/>
      <c r="P99" s="324"/>
      <c r="Q99" s="325"/>
      <c r="R99" s="326"/>
      <c r="S99" s="219"/>
      <c r="T99" s="219"/>
      <c r="U99" s="219"/>
    </row>
    <row r="100" spans="1:21" x14ac:dyDescent="0.15">
      <c r="A100" s="89"/>
      <c r="B100" s="237">
        <v>3</v>
      </c>
      <c r="C100" s="61"/>
      <c r="D100" s="80"/>
      <c r="E100" s="135"/>
      <c r="F100" s="81"/>
      <c r="G100" s="63"/>
      <c r="H100" s="161"/>
      <c r="I100" s="65"/>
      <c r="J100" s="66"/>
      <c r="K100" s="29"/>
      <c r="L100" s="29"/>
      <c r="M100" s="29"/>
      <c r="N100" s="29"/>
      <c r="O100" s="29"/>
      <c r="P100" s="324"/>
      <c r="Q100" s="325"/>
      <c r="R100" s="326"/>
      <c r="S100" s="219"/>
      <c r="T100" s="219"/>
      <c r="U100" s="219"/>
    </row>
    <row r="101" spans="1:21" x14ac:dyDescent="0.15">
      <c r="A101" s="89"/>
      <c r="B101" s="237">
        <v>4</v>
      </c>
      <c r="C101" s="62"/>
      <c r="D101" s="245"/>
      <c r="E101" s="135"/>
      <c r="F101" s="81"/>
      <c r="G101" s="62"/>
      <c r="H101" s="161"/>
      <c r="I101" s="65"/>
      <c r="J101" s="66"/>
      <c r="K101" s="29"/>
      <c r="L101" s="29"/>
      <c r="M101" s="29"/>
      <c r="N101" s="29"/>
      <c r="O101" s="29"/>
      <c r="P101" s="324"/>
      <c r="Q101" s="325"/>
      <c r="R101" s="326"/>
      <c r="S101" s="219"/>
      <c r="T101" s="219"/>
      <c r="U101" s="219"/>
    </row>
    <row r="102" spans="1:21" x14ac:dyDescent="0.15">
      <c r="A102" s="89"/>
      <c r="B102" s="237">
        <v>5</v>
      </c>
      <c r="C102" s="62"/>
      <c r="D102" s="83"/>
      <c r="E102" s="84"/>
      <c r="F102" s="85"/>
      <c r="G102" s="62"/>
      <c r="H102" s="162"/>
      <c r="I102" s="163"/>
      <c r="J102" s="66"/>
      <c r="K102" s="29"/>
      <c r="L102" s="29"/>
      <c r="M102" s="29"/>
      <c r="N102" s="29"/>
      <c r="O102" s="29"/>
      <c r="P102" s="327"/>
      <c r="Q102" s="328"/>
      <c r="R102" s="329"/>
      <c r="S102" s="219"/>
      <c r="T102" s="219"/>
      <c r="U102" s="219"/>
    </row>
    <row r="103" spans="1:21" ht="16" x14ac:dyDescent="0.2">
      <c r="A103" s="89"/>
      <c r="B103" s="244"/>
      <c r="C103" s="241" t="s">
        <v>11</v>
      </c>
      <c r="D103" s="138" t="str">
        <f>IF(I103=0,"",(IF(ISNUMBER(R103),IF(R103&gt;I103,(IF(R103&lt;0.7,'Teaching Library'!$E$6,IF(R103&lt;0.8,'Teaching Library'!$E$7,IF(R103&lt;0.9,'Teaching Library'!$E$8,'Teaching Library'!$E$9)))),(IF(I103&lt;0.7,'Teaching Library'!$E$6,IF(I103&lt;0.8,'Teaching Library'!$E$7,IF(I103&lt;0.9,'Teaching Library'!$E$8,'Teaching Library'!$E$9))))),IF(I103&lt;0.7,'Teaching Library'!$E$6,IF(I103&lt;0.8,'Teaching Library'!$E$7,IF(I103&lt;0.9,'Teaching Library'!$E$8,'Teaching Library'!$E$9))))))</f>
        <v/>
      </c>
      <c r="E103" s="91" t="str">
        <f>IFERROR(VLOOKUP(D103, 'Teaching Library'!$E$6:$G$9, 2, FALSE), "")</f>
        <v/>
      </c>
      <c r="F103" s="91" t="str">
        <f>IFERROR(VLOOKUP(E103, 'Teaching Library'!$F$6:$G$9, 2, FALSE), " ")</f>
        <v xml:space="preserve"> </v>
      </c>
      <c r="G103" s="31">
        <f>IF(ISBLANK(G104),0,AVERAGE(G104:G108))</f>
        <v>0</v>
      </c>
      <c r="H103" s="32">
        <f>IF(ISBLANK(H104),0,AVERAGE(H104:H108))</f>
        <v>0</v>
      </c>
      <c r="I103" s="64">
        <f>IF(ISBLANK(I104),0,AVERAGE(I104:I108))</f>
        <v>0</v>
      </c>
      <c r="J103" s="47" t="str">
        <f t="shared" ref="J103:O103" si="13">IF(ISBLANK(J104),"",SUM(J104:J108))</f>
        <v/>
      </c>
      <c r="K103" s="158" t="str">
        <f t="shared" si="13"/>
        <v/>
      </c>
      <c r="L103" s="158" t="str">
        <f t="shared" si="13"/>
        <v/>
      </c>
      <c r="M103" s="158" t="str">
        <f t="shared" si="13"/>
        <v/>
      </c>
      <c r="N103" s="158" t="str">
        <f t="shared" si="13"/>
        <v/>
      </c>
      <c r="O103" s="158" t="str">
        <f t="shared" si="13"/>
        <v/>
      </c>
      <c r="P103" s="34" t="str">
        <f>IF(ISNUMBER(J103),((K103*1)+(L103*2)+(M103*3)+(N103*4)+(O103*5))/J103,"")</f>
        <v/>
      </c>
      <c r="Q103" s="139" t="str">
        <f>IF(ISNUMBER(J103),(K103+L103)/J103,"")</f>
        <v/>
      </c>
      <c r="R103" s="157" t="str">
        <f>IF(ISNUMBER(J103),(N103+O103)/J103,"")</f>
        <v/>
      </c>
      <c r="S103" s="236" t="s">
        <v>371</v>
      </c>
      <c r="T103" s="234" t="s">
        <v>482</v>
      </c>
      <c r="U103" s="235" t="s">
        <v>483</v>
      </c>
    </row>
    <row r="104" spans="1:21" ht="14" customHeight="1" x14ac:dyDescent="0.15">
      <c r="A104" s="89"/>
      <c r="B104" s="237">
        <v>1</v>
      </c>
      <c r="C104" s="61"/>
      <c r="D104" s="77"/>
      <c r="E104" s="78"/>
      <c r="F104" s="79"/>
      <c r="G104" s="63"/>
      <c r="H104" s="161"/>
      <c r="I104" s="156"/>
      <c r="J104" s="66"/>
      <c r="K104" s="29"/>
      <c r="L104" s="29"/>
      <c r="M104" s="29"/>
      <c r="N104" s="29"/>
      <c r="O104" s="29"/>
      <c r="P104" s="321" t="s">
        <v>484</v>
      </c>
      <c r="Q104" s="322"/>
      <c r="R104" s="322"/>
      <c r="S104" s="29"/>
      <c r="T104" s="181"/>
      <c r="U104" s="158">
        <f>ROUND(T104*S104,0)</f>
        <v>0</v>
      </c>
    </row>
    <row r="105" spans="1:21" x14ac:dyDescent="0.15">
      <c r="A105" s="89"/>
      <c r="B105" s="237">
        <v>2</v>
      </c>
      <c r="C105" s="61"/>
      <c r="D105" s="80"/>
      <c r="E105" s="135"/>
      <c r="F105" s="81"/>
      <c r="G105" s="63"/>
      <c r="H105" s="161"/>
      <c r="I105" s="156"/>
      <c r="J105" s="66"/>
      <c r="K105" s="29"/>
      <c r="L105" s="29"/>
      <c r="M105" s="29"/>
      <c r="N105" s="29"/>
      <c r="O105" s="29"/>
      <c r="P105" s="324"/>
      <c r="Q105" s="325"/>
      <c r="R105" s="326"/>
      <c r="S105" s="219"/>
      <c r="T105" s="219"/>
      <c r="U105" s="219"/>
    </row>
    <row r="106" spans="1:21" x14ac:dyDescent="0.15">
      <c r="A106" s="89"/>
      <c r="B106" s="237">
        <v>3</v>
      </c>
      <c r="C106" s="61"/>
      <c r="D106" s="80"/>
      <c r="E106" s="135"/>
      <c r="F106" s="81"/>
      <c r="G106" s="63"/>
      <c r="H106" s="161"/>
      <c r="I106" s="65"/>
      <c r="J106" s="66"/>
      <c r="K106" s="29"/>
      <c r="L106" s="29"/>
      <c r="M106" s="29"/>
      <c r="N106" s="29"/>
      <c r="O106" s="29"/>
      <c r="P106" s="324"/>
      <c r="Q106" s="325"/>
      <c r="R106" s="326"/>
      <c r="S106" s="219"/>
      <c r="T106" s="219"/>
      <c r="U106" s="219"/>
    </row>
    <row r="107" spans="1:21" x14ac:dyDescent="0.15">
      <c r="A107" s="89"/>
      <c r="B107" s="237">
        <v>4</v>
      </c>
      <c r="C107" s="61"/>
      <c r="D107" s="80"/>
      <c r="E107" s="135"/>
      <c r="F107" s="81"/>
      <c r="G107" s="63"/>
      <c r="H107" s="161"/>
      <c r="I107" s="65"/>
      <c r="J107" s="66"/>
      <c r="K107" s="29"/>
      <c r="L107" s="29"/>
      <c r="M107" s="29"/>
      <c r="N107" s="29"/>
      <c r="O107" s="29"/>
      <c r="P107" s="324"/>
      <c r="Q107" s="325"/>
      <c r="R107" s="326"/>
      <c r="S107" s="219"/>
      <c r="T107" s="219"/>
      <c r="U107" s="219"/>
    </row>
    <row r="108" spans="1:21" ht="14" customHeight="1" x14ac:dyDescent="0.15">
      <c r="A108" s="89"/>
      <c r="B108" s="237">
        <v>5</v>
      </c>
      <c r="C108" s="95"/>
      <c r="D108" s="245"/>
      <c r="E108" s="135"/>
      <c r="F108" s="81"/>
      <c r="G108" s="62"/>
      <c r="H108" s="164"/>
      <c r="I108" s="165"/>
      <c r="J108" s="66"/>
      <c r="K108" s="29"/>
      <c r="L108" s="29"/>
      <c r="M108" s="29"/>
      <c r="N108" s="29"/>
      <c r="O108" s="29"/>
      <c r="P108" s="327"/>
      <c r="Q108" s="328"/>
      <c r="R108" s="329"/>
      <c r="S108" s="219"/>
      <c r="T108" s="219"/>
      <c r="U108" s="219"/>
    </row>
    <row r="109" spans="1:21" ht="14" customHeight="1" x14ac:dyDescent="0.2">
      <c r="A109" s="89"/>
      <c r="B109" s="330" t="s">
        <v>4</v>
      </c>
      <c r="C109" s="331"/>
      <c r="D109" s="86"/>
      <c r="E109" s="84"/>
      <c r="F109" s="87"/>
      <c r="G109" s="244"/>
      <c r="H109" s="244"/>
      <c r="I109" s="244"/>
      <c r="J109" s="244"/>
      <c r="K109" s="244"/>
      <c r="L109" s="244"/>
      <c r="M109" s="244"/>
      <c r="N109" s="244"/>
      <c r="O109" s="244"/>
      <c r="P109" s="244"/>
      <c r="Q109" s="244"/>
      <c r="R109" s="218"/>
      <c r="S109" s="219"/>
      <c r="T109" s="219"/>
      <c r="U109" s="219"/>
    </row>
    <row r="110" spans="1:21" ht="16" x14ac:dyDescent="0.2">
      <c r="A110" s="89"/>
      <c r="B110" s="237"/>
      <c r="C110" s="225" t="s">
        <v>145</v>
      </c>
      <c r="D110" s="242" t="s">
        <v>16</v>
      </c>
      <c r="E110" s="226" t="s">
        <v>17</v>
      </c>
      <c r="F110" s="243" t="s">
        <v>2</v>
      </c>
      <c r="G110" s="207" t="s">
        <v>489</v>
      </c>
      <c r="H110" s="342" t="s">
        <v>487</v>
      </c>
      <c r="I110" s="342"/>
      <c r="J110" s="342"/>
      <c r="K110" s="342"/>
      <c r="L110" s="342"/>
      <c r="M110" s="244"/>
      <c r="N110" s="244"/>
      <c r="O110" s="244"/>
      <c r="P110" s="244"/>
      <c r="Q110" s="244"/>
      <c r="R110" s="218"/>
      <c r="S110" s="219"/>
      <c r="T110" s="219"/>
      <c r="U110" s="219"/>
    </row>
    <row r="111" spans="1:21" s="10" customFormat="1" x14ac:dyDescent="0.15">
      <c r="A111" s="89"/>
      <c r="B111" s="237">
        <v>1</v>
      </c>
      <c r="C111" s="37"/>
      <c r="D111" s="132"/>
      <c r="E111" s="33" t="str">
        <f>IFERROR(VLOOKUP(D111, 'Teaching Library'!$E$12:$G$52, 2, FALSE), "&lt;-Select item")</f>
        <v>&lt;-Select item</v>
      </c>
      <c r="F111" s="168" t="str">
        <f>IFERROR(VLOOKUP(E111, 'Teaching Library'!$F$13:$G$52, 2, FALSE), " ")</f>
        <v xml:space="preserve"> </v>
      </c>
      <c r="G111" s="169"/>
      <c r="H111" s="316"/>
      <c r="I111" s="317"/>
      <c r="J111" s="317"/>
      <c r="K111" s="317"/>
      <c r="L111" s="317"/>
      <c r="M111" s="244"/>
      <c r="N111" s="244"/>
      <c r="O111" s="244"/>
      <c r="P111" s="244"/>
      <c r="Q111" s="244"/>
      <c r="R111" s="218"/>
      <c r="S111" s="219"/>
      <c r="T111" s="219"/>
      <c r="U111" s="219"/>
    </row>
    <row r="112" spans="1:21" x14ac:dyDescent="0.15">
      <c r="A112" s="89"/>
      <c r="B112" s="237">
        <v>2</v>
      </c>
      <c r="C112" s="37"/>
      <c r="D112" s="132"/>
      <c r="E112" s="33" t="str">
        <f>IFERROR(VLOOKUP(D112, 'Teaching Library'!$E$12:$G$52, 2, FALSE), "&lt;-Select item")</f>
        <v>&lt;-Select item</v>
      </c>
      <c r="F112" s="168" t="str">
        <f>IFERROR(VLOOKUP(E112, 'Teaching Library'!$F$13:$G$52, 2, FALSE), " ")</f>
        <v xml:space="preserve"> </v>
      </c>
      <c r="G112" s="169"/>
      <c r="H112" s="310"/>
      <c r="I112" s="311"/>
      <c r="J112" s="311"/>
      <c r="K112" s="311"/>
      <c r="L112" s="311"/>
      <c r="M112" s="244"/>
      <c r="N112" s="244"/>
      <c r="O112" s="244"/>
      <c r="P112" s="244"/>
      <c r="Q112" s="244"/>
      <c r="R112" s="218"/>
      <c r="S112" s="219"/>
      <c r="T112" s="219"/>
      <c r="U112" s="219"/>
    </row>
    <row r="113" spans="1:21" x14ac:dyDescent="0.15">
      <c r="A113" s="89"/>
      <c r="B113" s="237">
        <v>3</v>
      </c>
      <c r="C113" s="37"/>
      <c r="D113" s="132"/>
      <c r="E113" s="33" t="str">
        <f>IFERROR(VLOOKUP(D113, 'Teaching Library'!$E$12:$G$52, 2, FALSE), "&lt;-Select item")</f>
        <v>&lt;-Select item</v>
      </c>
      <c r="F113" s="168" t="str">
        <f>IFERROR(VLOOKUP(E113, 'Teaching Library'!$F$13:$G$52, 2, FALSE), " ")</f>
        <v xml:space="preserve"> </v>
      </c>
      <c r="G113" s="169"/>
      <c r="H113" s="310"/>
      <c r="I113" s="311"/>
      <c r="J113" s="311"/>
      <c r="K113" s="311"/>
      <c r="L113" s="311"/>
      <c r="M113" s="244"/>
      <c r="N113" s="244"/>
      <c r="O113" s="244"/>
      <c r="P113" s="244"/>
      <c r="Q113" s="244"/>
      <c r="R113" s="218"/>
      <c r="S113" s="219"/>
      <c r="T113" s="219"/>
      <c r="U113" s="219"/>
    </row>
    <row r="114" spans="1:21" x14ac:dyDescent="0.15">
      <c r="A114" s="89"/>
      <c r="B114" s="237">
        <v>4</v>
      </c>
      <c r="C114" s="37"/>
      <c r="D114" s="132"/>
      <c r="E114" s="33" t="str">
        <f>IFERROR(VLOOKUP(D114, 'Teaching Library'!$E$12:$G$52, 2, FALSE), "&lt;-Select item")</f>
        <v>&lt;-Select item</v>
      </c>
      <c r="F114" s="168" t="str">
        <f>IFERROR(VLOOKUP(E114, 'Teaching Library'!$F$13:$G$52, 2, FALSE), " ")</f>
        <v xml:space="preserve"> </v>
      </c>
      <c r="G114" s="169"/>
      <c r="H114" s="310"/>
      <c r="I114" s="311"/>
      <c r="J114" s="311"/>
      <c r="K114" s="311"/>
      <c r="L114" s="311"/>
      <c r="M114" s="244"/>
      <c r="N114" s="244"/>
      <c r="O114" s="244"/>
      <c r="P114" s="244"/>
      <c r="Q114" s="244"/>
      <c r="R114" s="218"/>
      <c r="S114" s="219"/>
      <c r="T114" s="219"/>
      <c r="U114" s="219"/>
    </row>
    <row r="115" spans="1:21" x14ac:dyDescent="0.15">
      <c r="A115" s="89"/>
      <c r="B115" s="237">
        <v>5</v>
      </c>
      <c r="C115" s="37"/>
      <c r="D115" s="132"/>
      <c r="E115" s="33" t="str">
        <f>IFERROR(VLOOKUP(D115, 'Teaching Library'!$E$12:$G$52, 2, FALSE), "&lt;-Select item")</f>
        <v>&lt;-Select item</v>
      </c>
      <c r="F115" s="168" t="str">
        <f>IFERROR(VLOOKUP(E115, 'Teaching Library'!$F$13:$G$52, 2, FALSE), " ")</f>
        <v xml:space="preserve"> </v>
      </c>
      <c r="G115" s="169"/>
      <c r="H115" s="310"/>
      <c r="I115" s="311"/>
      <c r="J115" s="311"/>
      <c r="K115" s="311"/>
      <c r="L115" s="311"/>
      <c r="M115" s="244"/>
      <c r="N115" s="244"/>
      <c r="O115" s="244"/>
      <c r="P115" s="244"/>
      <c r="Q115" s="244"/>
      <c r="R115" s="218"/>
      <c r="S115" s="219"/>
      <c r="T115" s="219"/>
      <c r="U115" s="219"/>
    </row>
    <row r="116" spans="1:21" x14ac:dyDescent="0.15">
      <c r="A116" s="89"/>
      <c r="B116" s="237">
        <v>6</v>
      </c>
      <c r="C116" s="37"/>
      <c r="D116" s="132"/>
      <c r="E116" s="33" t="str">
        <f>IFERROR(VLOOKUP(D116, 'Teaching Library'!$E$12:$G$52, 2, FALSE), "&lt;-Select item")</f>
        <v>&lt;-Select item</v>
      </c>
      <c r="F116" s="168" t="str">
        <f>IFERROR(VLOOKUP(E116, 'Teaching Library'!$F$13:$G$52, 2, FALSE), " ")</f>
        <v xml:space="preserve"> </v>
      </c>
      <c r="G116" s="169"/>
      <c r="H116" s="310"/>
      <c r="I116" s="311"/>
      <c r="J116" s="311"/>
      <c r="K116" s="311"/>
      <c r="L116" s="311"/>
      <c r="M116" s="244"/>
      <c r="N116" s="244"/>
      <c r="O116" s="244"/>
      <c r="P116" s="244"/>
      <c r="Q116" s="244"/>
      <c r="R116" s="218"/>
      <c r="S116" s="219"/>
      <c r="T116" s="219"/>
      <c r="U116" s="219"/>
    </row>
    <row r="117" spans="1:21" x14ac:dyDescent="0.15">
      <c r="A117" s="89"/>
      <c r="B117" s="237">
        <v>7</v>
      </c>
      <c r="C117" s="37"/>
      <c r="D117" s="132"/>
      <c r="E117" s="33" t="str">
        <f>IFERROR(VLOOKUP(D117, 'Teaching Library'!$E$12:$G$52, 2, FALSE), "&lt;-Select item")</f>
        <v>&lt;-Select item</v>
      </c>
      <c r="F117" s="168" t="str">
        <f>IFERROR(VLOOKUP(E117, 'Teaching Library'!$F$13:$G$52, 2, FALSE), " ")</f>
        <v xml:space="preserve"> </v>
      </c>
      <c r="G117" s="169"/>
      <c r="H117" s="310"/>
      <c r="I117" s="311"/>
      <c r="J117" s="311"/>
      <c r="K117" s="311"/>
      <c r="L117" s="311"/>
      <c r="M117" s="244"/>
      <c r="N117" s="244"/>
      <c r="O117" s="244"/>
      <c r="P117" s="244"/>
      <c r="Q117" s="244"/>
      <c r="R117" s="218"/>
      <c r="S117" s="219"/>
      <c r="T117" s="219"/>
      <c r="U117" s="219"/>
    </row>
    <row r="118" spans="1:21" x14ac:dyDescent="0.15">
      <c r="A118" s="89"/>
      <c r="B118" s="237">
        <v>8</v>
      </c>
      <c r="C118" s="37"/>
      <c r="D118" s="132"/>
      <c r="E118" s="33" t="str">
        <f>IFERROR(VLOOKUP(D118, 'Teaching Library'!$E$12:$G$52, 2, FALSE), "&lt;-Select item")</f>
        <v>&lt;-Select item</v>
      </c>
      <c r="F118" s="168" t="str">
        <f>IFERROR(VLOOKUP(E118, 'Teaching Library'!$F$13:$G$52, 2, FALSE), " ")</f>
        <v xml:space="preserve"> </v>
      </c>
      <c r="G118" s="169"/>
      <c r="H118" s="310"/>
      <c r="I118" s="311"/>
      <c r="J118" s="311"/>
      <c r="K118" s="311"/>
      <c r="L118" s="311"/>
      <c r="M118" s="244"/>
      <c r="N118" s="244"/>
      <c r="O118" s="244"/>
      <c r="P118" s="135"/>
      <c r="Q118" s="135"/>
      <c r="R118" s="218"/>
      <c r="S118" s="219"/>
      <c r="T118" s="219"/>
      <c r="U118" s="219"/>
    </row>
    <row r="119" spans="1:21" x14ac:dyDescent="0.15">
      <c r="A119" s="89"/>
      <c r="B119" s="237">
        <v>9</v>
      </c>
      <c r="C119" s="29"/>
      <c r="D119" s="132"/>
      <c r="E119" s="33" t="str">
        <f>IFERROR(VLOOKUP(D119, 'Teaching Library'!$E$12:$G$52, 2, FALSE), "&lt;-Select item")</f>
        <v>&lt;-Select item</v>
      </c>
      <c r="F119" s="168" t="str">
        <f>IFERROR(VLOOKUP(E119, 'Teaching Library'!$F$13:$G$52, 2, FALSE), " ")</f>
        <v xml:space="preserve"> </v>
      </c>
      <c r="G119" s="169"/>
      <c r="H119" s="310"/>
      <c r="I119" s="311"/>
      <c r="J119" s="311"/>
      <c r="K119" s="311"/>
      <c r="L119" s="311"/>
      <c r="M119" s="244"/>
      <c r="N119" s="244"/>
      <c r="O119" s="244"/>
      <c r="P119" s="244"/>
      <c r="Q119" s="244"/>
      <c r="R119" s="218"/>
      <c r="S119" s="219"/>
      <c r="T119" s="219"/>
      <c r="U119" s="219"/>
    </row>
    <row r="120" spans="1:21" ht="15" thickBot="1" x14ac:dyDescent="0.2">
      <c r="A120" s="89"/>
      <c r="B120" s="239">
        <v>10</v>
      </c>
      <c r="C120" s="177"/>
      <c r="D120" s="178"/>
      <c r="E120" s="179" t="str">
        <f>IFERROR(VLOOKUP(D120, 'Teaching Library'!$E$12:$G$52, 2, FALSE), "&lt;-Select item")</f>
        <v>&lt;-Select item</v>
      </c>
      <c r="F120" s="180" t="str">
        <f>IFERROR(VLOOKUP(E120, 'Teaching Library'!$F$13:$G$52, 2, FALSE), " ")</f>
        <v xml:space="preserve"> </v>
      </c>
      <c r="G120" s="169"/>
      <c r="H120" s="310"/>
      <c r="I120" s="311"/>
      <c r="J120" s="311"/>
      <c r="K120" s="311"/>
      <c r="L120" s="311"/>
      <c r="M120" s="244"/>
      <c r="N120" s="244"/>
      <c r="O120" s="244"/>
      <c r="P120" s="244"/>
      <c r="Q120" s="244"/>
      <c r="R120" s="218"/>
      <c r="S120" s="219"/>
      <c r="T120" s="219"/>
      <c r="U120" s="219"/>
    </row>
    <row r="121" spans="1:21" ht="16" thickBot="1" x14ac:dyDescent="0.25">
      <c r="A121" s="89"/>
      <c r="B121" s="318" t="s">
        <v>493</v>
      </c>
      <c r="C121" s="319"/>
      <c r="D121" s="319"/>
      <c r="E121" s="319"/>
      <c r="F121" s="320"/>
      <c r="G121" s="86"/>
      <c r="H121" s="166"/>
      <c r="I121" s="166"/>
      <c r="J121" s="244"/>
      <c r="K121" s="244"/>
      <c r="L121" s="244"/>
      <c r="M121" s="244"/>
      <c r="N121" s="244"/>
      <c r="O121" s="244"/>
      <c r="P121" s="332" t="s">
        <v>258</v>
      </c>
      <c r="Q121" s="332"/>
      <c r="R121" s="333"/>
      <c r="S121" s="219"/>
      <c r="T121" s="219"/>
      <c r="U121" s="219"/>
    </row>
    <row r="122" spans="1:21" ht="16" thickBot="1" x14ac:dyDescent="0.25">
      <c r="A122" s="90"/>
      <c r="B122" s="217"/>
      <c r="C122" s="312"/>
      <c r="D122" s="313"/>
      <c r="E122" s="175" t="s">
        <v>18</v>
      </c>
      <c r="F122" s="176">
        <f>SUM(F97:F121)</f>
        <v>0</v>
      </c>
      <c r="G122" s="72">
        <f>IF(AND(G97&gt;0,G103&gt;0),AVERAGE(G97,G103),IF(G97&gt;0,G97,G103))</f>
        <v>0</v>
      </c>
      <c r="H122" s="68">
        <f t="shared" ref="H122:I122" si="14">IF(AND(H97&gt;0,H103&gt;0),AVERAGE(H97,H103),IF(H97&gt;0,H97,H103))</f>
        <v>0</v>
      </c>
      <c r="I122" s="68">
        <f t="shared" si="14"/>
        <v>0</v>
      </c>
      <c r="J122" s="67">
        <f>IF(ISNUMBER(J97),J97,0)+(IF(ISNUMBER(J103),J103,0))</f>
        <v>0</v>
      </c>
      <c r="K122" s="67">
        <f t="shared" ref="K122:O122" si="15">IF(ISNUMBER(K97),K97,0)+(IF(ISNUMBER(K103),K103,0))</f>
        <v>0</v>
      </c>
      <c r="L122" s="67">
        <f t="shared" si="15"/>
        <v>0</v>
      </c>
      <c r="M122" s="67">
        <f t="shared" si="15"/>
        <v>0</v>
      </c>
      <c r="N122" s="67">
        <f t="shared" si="15"/>
        <v>0</v>
      </c>
      <c r="O122" s="67">
        <f t="shared" si="15"/>
        <v>0</v>
      </c>
      <c r="P122" s="45" t="str">
        <f>IF(AND((ISNUMBER(P97)),(ISNUMBER(P103))),((K122*1)+(L122*2)+(M122*3)+(N122*4)+(O122*5))/J122,IF(OR(ISNUMBER(P97),ISNUMBER(P103)),IF(ISNUMBER(P97),AVERAGE(P97,G103),AVERAGE(G97,P103)),""))</f>
        <v/>
      </c>
      <c r="Q122" s="68" t="str">
        <f>IF(AND((ISNUMBER(Q97)),(ISNUMBER(Q103))),(K122+L122)/J122,IF(OR(ISNUMBER(Q97),ISNUMBER(Q103)),IF(ISNUMBER(Q97),AVERAGE(Q97,H103),AVERAGE(H97,Q103)),""))</f>
        <v/>
      </c>
      <c r="R122" s="68" t="str">
        <f>IF(AND((ISNUMBER(R97)),(ISNUMBER(R103))),(N122+O122)/J122,IF(OR(ISNUMBER(R97),ISNUMBER(R103)),IF(ISNUMBER(R97),AVERAGE(R97,I103),AVERAGE(I97,R103)),""))</f>
        <v/>
      </c>
      <c r="S122" s="219"/>
      <c r="T122" s="219"/>
      <c r="U122" s="219"/>
    </row>
    <row r="123" spans="1:21" ht="15" thickBot="1" x14ac:dyDescent="0.2">
      <c r="A123" s="219"/>
      <c r="B123" s="219"/>
      <c r="C123" s="219"/>
      <c r="D123" s="219"/>
      <c r="E123" s="220"/>
      <c r="F123" s="221"/>
      <c r="G123" s="219"/>
      <c r="H123" s="222"/>
      <c r="I123" s="222"/>
      <c r="J123" s="219"/>
      <c r="K123" s="219"/>
      <c r="L123" s="219"/>
      <c r="M123" s="219"/>
      <c r="N123" s="219"/>
      <c r="O123" s="219"/>
      <c r="P123" s="219"/>
      <c r="Q123" s="219"/>
      <c r="R123" s="219"/>
      <c r="S123" s="219"/>
      <c r="T123" s="219"/>
      <c r="U123" s="219"/>
    </row>
    <row r="124" spans="1:21" ht="15" x14ac:dyDescent="0.2">
      <c r="A124" s="334" t="s">
        <v>120</v>
      </c>
      <c r="B124" s="335"/>
      <c r="C124" s="206"/>
      <c r="D124" s="338" t="s">
        <v>496</v>
      </c>
      <c r="E124" s="338"/>
      <c r="F124" s="338"/>
      <c r="G124" s="338"/>
      <c r="H124" s="338"/>
      <c r="I124" s="338"/>
      <c r="J124" s="339"/>
      <c r="K124" s="340"/>
      <c r="L124" s="340"/>
      <c r="M124" s="340"/>
      <c r="N124" s="340"/>
      <c r="O124" s="340"/>
      <c r="P124" s="340"/>
      <c r="Q124" s="340"/>
      <c r="R124" s="341"/>
      <c r="S124" s="219"/>
      <c r="T124" s="219"/>
      <c r="U124" s="219"/>
    </row>
    <row r="125" spans="1:21" ht="15" x14ac:dyDescent="0.2">
      <c r="A125" s="88"/>
      <c r="B125" s="336" t="s">
        <v>139</v>
      </c>
      <c r="C125" s="337"/>
      <c r="D125" s="134"/>
      <c r="E125" s="135"/>
      <c r="F125" s="136"/>
      <c r="G125" s="343" t="s">
        <v>261</v>
      </c>
      <c r="H125" s="343"/>
      <c r="I125" s="344"/>
      <c r="J125" s="349" t="s">
        <v>247</v>
      </c>
      <c r="K125" s="350"/>
      <c r="L125" s="350"/>
      <c r="M125" s="350"/>
      <c r="N125" s="350"/>
      <c r="O125" s="350"/>
      <c r="P125" s="350"/>
      <c r="Q125" s="350"/>
      <c r="R125" s="351"/>
      <c r="S125" s="224"/>
      <c r="T125" s="219"/>
      <c r="U125" s="219"/>
    </row>
    <row r="126" spans="1:21" ht="32" x14ac:dyDescent="0.2">
      <c r="A126" s="89"/>
      <c r="B126" s="244"/>
      <c r="C126" s="225" t="s">
        <v>15</v>
      </c>
      <c r="D126" s="225"/>
      <c r="E126" s="226" t="s">
        <v>17</v>
      </c>
      <c r="F126" s="227" t="s">
        <v>2</v>
      </c>
      <c r="G126" s="228" t="s">
        <v>12</v>
      </c>
      <c r="H126" s="229" t="s">
        <v>13</v>
      </c>
      <c r="I126" s="230" t="s">
        <v>14</v>
      </c>
      <c r="J126" s="231" t="s">
        <v>371</v>
      </c>
      <c r="K126" s="228" t="s">
        <v>248</v>
      </c>
      <c r="L126" s="228" t="s">
        <v>249</v>
      </c>
      <c r="M126" s="228" t="s">
        <v>250</v>
      </c>
      <c r="N126" s="228" t="s">
        <v>251</v>
      </c>
      <c r="O126" s="228" t="s">
        <v>252</v>
      </c>
      <c r="P126" s="228" t="s">
        <v>12</v>
      </c>
      <c r="Q126" s="228" t="s">
        <v>13</v>
      </c>
      <c r="R126" s="232" t="s">
        <v>14</v>
      </c>
      <c r="S126" s="224" t="s">
        <v>481</v>
      </c>
      <c r="T126" s="219"/>
      <c r="U126" s="219"/>
    </row>
    <row r="127" spans="1:21" ht="16" x14ac:dyDescent="0.2">
      <c r="A127" s="89"/>
      <c r="B127" s="244"/>
      <c r="C127" s="240" t="s">
        <v>10</v>
      </c>
      <c r="D127" s="138" t="str">
        <f>IF(I127=0,"",(IF(ISNUMBER(R127),IF(R127&gt;I127,(IF(R127&lt;0.7,'Teaching Library'!$E$6,IF(R127&lt;0.8,'Teaching Library'!$E$7,IF(R127&lt;0.9,'Teaching Library'!$E$8,'Teaching Library'!$E$9)))),(IF(I127&lt;0.7,'Teaching Library'!$E$6,IF(I127&lt;0.8,'Teaching Library'!$E$7,IF(I127&lt;0.9,'Teaching Library'!$E$8,'Teaching Library'!$E$9))))),IF(I127&lt;0.7,'Teaching Library'!$E$6,IF(I127&lt;0.8,'Teaching Library'!$E$7,IF(I127&lt;0.9,'Teaching Library'!$E$8,'Teaching Library'!$E$9))))))</f>
        <v/>
      </c>
      <c r="E127" s="91" t="str">
        <f>IFERROR(VLOOKUP(D127, 'Teaching Library'!$E$6:$G$9, 2, FALSE), "")</f>
        <v/>
      </c>
      <c r="F127" s="91" t="str">
        <f>IFERROR(VLOOKUP(E127, 'Teaching Library'!$F$6:$G$9, 2, FALSE), " ")</f>
        <v xml:space="preserve"> </v>
      </c>
      <c r="G127" s="92">
        <f>IF(ISBLANK(G128),0,AVERAGE(G128:G132))</f>
        <v>0</v>
      </c>
      <c r="H127" s="93">
        <f>IF(ISBLANK(H128),0,AVERAGE(H128:H132))</f>
        <v>0</v>
      </c>
      <c r="I127" s="94">
        <f>IF(ISBLANK(I128),0,AVERAGE(I128:I132))</f>
        <v>0</v>
      </c>
      <c r="J127" s="47" t="str">
        <f t="shared" ref="J127:O127" si="16">IF(ISBLANK(J128),"",SUM(J128:J132))</f>
        <v/>
      </c>
      <c r="K127" s="158" t="str">
        <f t="shared" si="16"/>
        <v/>
      </c>
      <c r="L127" s="158" t="str">
        <f t="shared" si="16"/>
        <v/>
      </c>
      <c r="M127" s="158" t="str">
        <f t="shared" si="16"/>
        <v/>
      </c>
      <c r="N127" s="158" t="str">
        <f t="shared" si="16"/>
        <v/>
      </c>
      <c r="O127" s="158" t="str">
        <f t="shared" si="16"/>
        <v/>
      </c>
      <c r="P127" s="34" t="str">
        <f>IF(ISNUMBER(J127),((K127*1)+(L127*2)+(M127*3)+(N127*4)+(O127*5))/J127,"")</f>
        <v/>
      </c>
      <c r="Q127" s="139" t="str">
        <f>IF(ISNUMBER(J127),(K127+L127)/J127,"")</f>
        <v/>
      </c>
      <c r="R127" s="140" t="str">
        <f>IF(ISNUMBER(J127),(N127+O127)/J127,"")</f>
        <v/>
      </c>
      <c r="S127" s="234" t="s">
        <v>371</v>
      </c>
      <c r="T127" s="234" t="s">
        <v>482</v>
      </c>
      <c r="U127" s="235" t="s">
        <v>483</v>
      </c>
    </row>
    <row r="128" spans="1:21" ht="14" customHeight="1" x14ac:dyDescent="0.15">
      <c r="A128" s="89"/>
      <c r="B128" s="237">
        <v>1</v>
      </c>
      <c r="C128" s="61"/>
      <c r="D128" s="77"/>
      <c r="E128" s="78"/>
      <c r="F128" s="79"/>
      <c r="G128" s="63"/>
      <c r="H128" s="161"/>
      <c r="I128" s="156"/>
      <c r="J128" s="66"/>
      <c r="K128" s="29"/>
      <c r="L128" s="29"/>
      <c r="M128" s="29"/>
      <c r="N128" s="29"/>
      <c r="O128" s="29"/>
      <c r="P128" s="321" t="s">
        <v>484</v>
      </c>
      <c r="Q128" s="322"/>
      <c r="R128" s="323"/>
      <c r="S128" s="29"/>
      <c r="T128" s="181"/>
      <c r="U128" s="158">
        <f>ROUND(T128*S128,0)</f>
        <v>0</v>
      </c>
    </row>
    <row r="129" spans="1:21" x14ac:dyDescent="0.15">
      <c r="A129" s="89"/>
      <c r="B129" s="237">
        <v>2</v>
      </c>
      <c r="C129" s="61"/>
      <c r="D129" s="80"/>
      <c r="E129" s="135"/>
      <c r="F129" s="81"/>
      <c r="G129" s="63"/>
      <c r="H129" s="161"/>
      <c r="I129" s="156"/>
      <c r="J129" s="66"/>
      <c r="K129" s="29"/>
      <c r="L129" s="29"/>
      <c r="M129" s="29"/>
      <c r="N129" s="29"/>
      <c r="O129" s="29"/>
      <c r="P129" s="324"/>
      <c r="Q129" s="325"/>
      <c r="R129" s="326"/>
      <c r="S129" s="219"/>
      <c r="T129" s="219"/>
      <c r="U129" s="219"/>
    </row>
    <row r="130" spans="1:21" x14ac:dyDescent="0.15">
      <c r="A130" s="89"/>
      <c r="B130" s="237">
        <v>3</v>
      </c>
      <c r="C130" s="61"/>
      <c r="D130" s="80"/>
      <c r="E130" s="135"/>
      <c r="F130" s="81"/>
      <c r="G130" s="63"/>
      <c r="H130" s="161"/>
      <c r="I130" s="65"/>
      <c r="J130" s="66"/>
      <c r="K130" s="29"/>
      <c r="L130" s="29"/>
      <c r="M130" s="29"/>
      <c r="N130" s="29"/>
      <c r="O130" s="29"/>
      <c r="P130" s="324"/>
      <c r="Q130" s="325"/>
      <c r="R130" s="326"/>
      <c r="S130" s="219"/>
      <c r="T130" s="219"/>
      <c r="U130" s="219"/>
    </row>
    <row r="131" spans="1:21" x14ac:dyDescent="0.15">
      <c r="A131" s="89"/>
      <c r="B131" s="237">
        <v>4</v>
      </c>
      <c r="C131" s="62"/>
      <c r="D131" s="245"/>
      <c r="E131" s="135"/>
      <c r="F131" s="81"/>
      <c r="G131" s="62"/>
      <c r="H131" s="161"/>
      <c r="I131" s="65"/>
      <c r="J131" s="66"/>
      <c r="K131" s="29"/>
      <c r="L131" s="29"/>
      <c r="M131" s="29"/>
      <c r="N131" s="29"/>
      <c r="O131" s="29"/>
      <c r="P131" s="324"/>
      <c r="Q131" s="325"/>
      <c r="R131" s="326"/>
      <c r="S131" s="219"/>
      <c r="T131" s="219"/>
      <c r="U131" s="219"/>
    </row>
    <row r="132" spans="1:21" x14ac:dyDescent="0.15">
      <c r="A132" s="89"/>
      <c r="B132" s="237">
        <v>5</v>
      </c>
      <c r="C132" s="62"/>
      <c r="D132" s="83"/>
      <c r="E132" s="84"/>
      <c r="F132" s="85"/>
      <c r="G132" s="62"/>
      <c r="H132" s="162"/>
      <c r="I132" s="163"/>
      <c r="J132" s="66"/>
      <c r="K132" s="29"/>
      <c r="L132" s="29"/>
      <c r="M132" s="29"/>
      <c r="N132" s="29"/>
      <c r="O132" s="29"/>
      <c r="P132" s="327"/>
      <c r="Q132" s="328"/>
      <c r="R132" s="329"/>
      <c r="S132" s="219"/>
      <c r="T132" s="219"/>
      <c r="U132" s="219"/>
    </row>
    <row r="133" spans="1:21" ht="16" x14ac:dyDescent="0.2">
      <c r="A133" s="89"/>
      <c r="B133" s="244"/>
      <c r="C133" s="241" t="s">
        <v>11</v>
      </c>
      <c r="D133" s="138" t="str">
        <f>IF(I133=0,"",(IF(ISNUMBER(R133),IF(R133&gt;I133,(IF(R133&lt;0.7,'Teaching Library'!$E$6,IF(R133&lt;0.8,'Teaching Library'!$E$7,IF(R133&lt;0.9,'Teaching Library'!$E$8,'Teaching Library'!$E$9)))),(IF(I133&lt;0.7,'Teaching Library'!$E$6,IF(I133&lt;0.8,'Teaching Library'!$E$7,IF(I133&lt;0.9,'Teaching Library'!$E$8,'Teaching Library'!$E$9))))),IF(I133&lt;0.7,'Teaching Library'!$E$6,IF(I133&lt;0.8,'Teaching Library'!$E$7,IF(I133&lt;0.9,'Teaching Library'!$E$8,'Teaching Library'!$E$9))))))</f>
        <v/>
      </c>
      <c r="E133" s="91" t="str">
        <f>IFERROR(VLOOKUP(D133, 'Teaching Library'!$E$6:$G$9, 2, FALSE), "")</f>
        <v/>
      </c>
      <c r="F133" s="91" t="str">
        <f>IFERROR(VLOOKUP(E133, 'Teaching Library'!$F$6:$G$9, 2, FALSE), " ")</f>
        <v xml:space="preserve"> </v>
      </c>
      <c r="G133" s="31">
        <f>IF(ISBLANK(G134),0,AVERAGE(G134:G138))</f>
        <v>0</v>
      </c>
      <c r="H133" s="32">
        <f>IF(ISBLANK(H134),0,AVERAGE(H134:H138))</f>
        <v>0</v>
      </c>
      <c r="I133" s="64">
        <f>IF(ISBLANK(I134),0,AVERAGE(I134:I138))</f>
        <v>0</v>
      </c>
      <c r="J133" s="47" t="str">
        <f t="shared" ref="J133:O133" si="17">IF(ISBLANK(J134),"",SUM(J134:J138))</f>
        <v/>
      </c>
      <c r="K133" s="158" t="str">
        <f t="shared" si="17"/>
        <v/>
      </c>
      <c r="L133" s="158" t="str">
        <f t="shared" si="17"/>
        <v/>
      </c>
      <c r="M133" s="158" t="str">
        <f t="shared" si="17"/>
        <v/>
      </c>
      <c r="N133" s="158" t="str">
        <f t="shared" si="17"/>
        <v/>
      </c>
      <c r="O133" s="158" t="str">
        <f t="shared" si="17"/>
        <v/>
      </c>
      <c r="P133" s="34" t="str">
        <f>IF(ISNUMBER(J133),((K133*1)+(L133*2)+(M133*3)+(N133*4)+(O133*5))/J133,"")</f>
        <v/>
      </c>
      <c r="Q133" s="139" t="str">
        <f>IF(ISNUMBER(J133),(K133+L133)/J133,"")</f>
        <v/>
      </c>
      <c r="R133" s="157" t="str">
        <f>IF(ISNUMBER(J133),(N133+O133)/J133,"")</f>
        <v/>
      </c>
      <c r="S133" s="236" t="s">
        <v>371</v>
      </c>
      <c r="T133" s="234" t="s">
        <v>482</v>
      </c>
      <c r="U133" s="235" t="s">
        <v>483</v>
      </c>
    </row>
    <row r="134" spans="1:21" ht="14" customHeight="1" x14ac:dyDescent="0.15">
      <c r="A134" s="89"/>
      <c r="B134" s="237">
        <v>1</v>
      </c>
      <c r="C134" s="61"/>
      <c r="D134" s="77"/>
      <c r="E134" s="78"/>
      <c r="F134" s="79"/>
      <c r="G134" s="63"/>
      <c r="H134" s="161"/>
      <c r="I134" s="156"/>
      <c r="J134" s="66"/>
      <c r="K134" s="29"/>
      <c r="L134" s="29"/>
      <c r="M134" s="29"/>
      <c r="N134" s="29"/>
      <c r="O134" s="29"/>
      <c r="P134" s="321" t="s">
        <v>484</v>
      </c>
      <c r="Q134" s="322"/>
      <c r="R134" s="322"/>
      <c r="S134" s="29"/>
      <c r="T134" s="181"/>
      <c r="U134" s="158">
        <f>ROUND(T134*S134,0)</f>
        <v>0</v>
      </c>
    </row>
    <row r="135" spans="1:21" x14ac:dyDescent="0.15">
      <c r="A135" s="89"/>
      <c r="B135" s="237">
        <v>2</v>
      </c>
      <c r="C135" s="61"/>
      <c r="D135" s="80"/>
      <c r="E135" s="135"/>
      <c r="F135" s="81"/>
      <c r="G135" s="63"/>
      <c r="H135" s="161"/>
      <c r="I135" s="156"/>
      <c r="J135" s="66"/>
      <c r="K135" s="29"/>
      <c r="L135" s="29"/>
      <c r="M135" s="29"/>
      <c r="N135" s="29"/>
      <c r="O135" s="29"/>
      <c r="P135" s="324"/>
      <c r="Q135" s="325"/>
      <c r="R135" s="326"/>
      <c r="S135" s="219"/>
      <c r="T135" s="219"/>
      <c r="U135" s="219"/>
    </row>
    <row r="136" spans="1:21" x14ac:dyDescent="0.15">
      <c r="A136" s="89"/>
      <c r="B136" s="237">
        <v>3</v>
      </c>
      <c r="C136" s="61"/>
      <c r="D136" s="80"/>
      <c r="E136" s="135"/>
      <c r="F136" s="81"/>
      <c r="G136" s="63"/>
      <c r="H136" s="161"/>
      <c r="I136" s="65"/>
      <c r="J136" s="66"/>
      <c r="K136" s="29"/>
      <c r="L136" s="29"/>
      <c r="M136" s="29"/>
      <c r="N136" s="29"/>
      <c r="O136" s="29"/>
      <c r="P136" s="324"/>
      <c r="Q136" s="325"/>
      <c r="R136" s="326"/>
      <c r="S136" s="219"/>
      <c r="T136" s="219"/>
      <c r="U136" s="219"/>
    </row>
    <row r="137" spans="1:21" x14ac:dyDescent="0.15">
      <c r="A137" s="89"/>
      <c r="B137" s="237">
        <v>4</v>
      </c>
      <c r="C137" s="61"/>
      <c r="D137" s="80"/>
      <c r="E137" s="135"/>
      <c r="F137" s="81"/>
      <c r="G137" s="63"/>
      <c r="H137" s="161"/>
      <c r="I137" s="65"/>
      <c r="J137" s="66"/>
      <c r="K137" s="29"/>
      <c r="L137" s="29"/>
      <c r="M137" s="29"/>
      <c r="N137" s="29"/>
      <c r="O137" s="29"/>
      <c r="P137" s="324"/>
      <c r="Q137" s="325"/>
      <c r="R137" s="326"/>
      <c r="S137" s="219"/>
      <c r="T137" s="219"/>
      <c r="U137" s="219"/>
    </row>
    <row r="138" spans="1:21" s="10" customFormat="1" x14ac:dyDescent="0.15">
      <c r="A138" s="89"/>
      <c r="B138" s="237">
        <v>5</v>
      </c>
      <c r="C138" s="95"/>
      <c r="D138" s="245"/>
      <c r="E138" s="135"/>
      <c r="F138" s="81"/>
      <c r="G138" s="62"/>
      <c r="H138" s="164"/>
      <c r="I138" s="165"/>
      <c r="J138" s="66"/>
      <c r="K138" s="29"/>
      <c r="L138" s="29"/>
      <c r="M138" s="29"/>
      <c r="N138" s="29"/>
      <c r="O138" s="29"/>
      <c r="P138" s="327"/>
      <c r="Q138" s="328"/>
      <c r="R138" s="329"/>
      <c r="S138" s="219"/>
      <c r="T138" s="219"/>
      <c r="U138" s="219"/>
    </row>
    <row r="139" spans="1:21" ht="15" x14ac:dyDescent="0.2">
      <c r="A139" s="89"/>
      <c r="B139" s="330" t="s">
        <v>4</v>
      </c>
      <c r="C139" s="331"/>
      <c r="D139" s="86"/>
      <c r="E139" s="84"/>
      <c r="F139" s="87"/>
      <c r="G139" s="244"/>
      <c r="H139" s="244"/>
      <c r="I139" s="244"/>
      <c r="J139" s="244"/>
      <c r="K139" s="244"/>
      <c r="L139" s="244"/>
      <c r="M139" s="244"/>
      <c r="N139" s="244"/>
      <c r="O139" s="244"/>
      <c r="P139" s="244"/>
      <c r="Q139" s="244"/>
      <c r="R139" s="218"/>
      <c r="S139" s="219"/>
      <c r="T139" s="219"/>
      <c r="U139" s="219"/>
    </row>
    <row r="140" spans="1:21" ht="16" x14ac:dyDescent="0.2">
      <c r="A140" s="89"/>
      <c r="B140" s="237"/>
      <c r="C140" s="225" t="s">
        <v>145</v>
      </c>
      <c r="D140" s="242" t="s">
        <v>16</v>
      </c>
      <c r="E140" s="226" t="s">
        <v>17</v>
      </c>
      <c r="F140" s="243" t="s">
        <v>2</v>
      </c>
      <c r="G140" s="207" t="s">
        <v>489</v>
      </c>
      <c r="H140" s="342" t="s">
        <v>487</v>
      </c>
      <c r="I140" s="342"/>
      <c r="J140" s="342"/>
      <c r="K140" s="342"/>
      <c r="L140" s="342"/>
      <c r="M140" s="244"/>
      <c r="N140" s="244"/>
      <c r="O140" s="244"/>
      <c r="P140" s="244"/>
      <c r="Q140" s="244"/>
      <c r="R140" s="218"/>
      <c r="S140" s="219"/>
      <c r="T140" s="219"/>
      <c r="U140" s="219"/>
    </row>
    <row r="141" spans="1:21" x14ac:dyDescent="0.15">
      <c r="A141" s="89"/>
      <c r="B141" s="237">
        <v>1</v>
      </c>
      <c r="C141" s="37"/>
      <c r="D141" s="132"/>
      <c r="E141" s="33" t="str">
        <f>IFERROR(VLOOKUP(D141, 'Teaching Library'!$E$12:$G$52, 2, FALSE), "&lt;-Select item")</f>
        <v>&lt;-Select item</v>
      </c>
      <c r="F141" s="168" t="str">
        <f>IFERROR(VLOOKUP(E141, 'Teaching Library'!$F$13:$G$52, 2, FALSE), " ")</f>
        <v xml:space="preserve"> </v>
      </c>
      <c r="G141" s="169"/>
      <c r="H141" s="316"/>
      <c r="I141" s="317"/>
      <c r="J141" s="317"/>
      <c r="K141" s="317"/>
      <c r="L141" s="317"/>
      <c r="M141" s="244"/>
      <c r="N141" s="244"/>
      <c r="O141" s="244"/>
      <c r="P141" s="244"/>
      <c r="Q141" s="244"/>
      <c r="R141" s="218"/>
      <c r="S141" s="219"/>
      <c r="T141" s="219"/>
      <c r="U141" s="219"/>
    </row>
    <row r="142" spans="1:21" x14ac:dyDescent="0.15">
      <c r="A142" s="89"/>
      <c r="B142" s="237">
        <v>2</v>
      </c>
      <c r="C142" s="37"/>
      <c r="D142" s="132"/>
      <c r="E142" s="33" t="str">
        <f>IFERROR(VLOOKUP(D142, 'Teaching Library'!$E$12:$G$52, 2, FALSE), "&lt;-Select item")</f>
        <v>&lt;-Select item</v>
      </c>
      <c r="F142" s="168" t="str">
        <f>IFERROR(VLOOKUP(E142, 'Teaching Library'!$F$13:$G$52, 2, FALSE), " ")</f>
        <v xml:space="preserve"> </v>
      </c>
      <c r="G142" s="169"/>
      <c r="H142" s="310"/>
      <c r="I142" s="311"/>
      <c r="J142" s="311"/>
      <c r="K142" s="311"/>
      <c r="L142" s="311"/>
      <c r="M142" s="244"/>
      <c r="N142" s="244"/>
      <c r="O142" s="244"/>
      <c r="P142" s="244"/>
      <c r="Q142" s="244"/>
      <c r="R142" s="218"/>
      <c r="S142" s="219"/>
      <c r="T142" s="219"/>
      <c r="U142" s="219"/>
    </row>
    <row r="143" spans="1:21" x14ac:dyDescent="0.15">
      <c r="A143" s="89"/>
      <c r="B143" s="237">
        <v>3</v>
      </c>
      <c r="C143" s="37"/>
      <c r="D143" s="132"/>
      <c r="E143" s="33" t="str">
        <f>IFERROR(VLOOKUP(D143, 'Teaching Library'!$E$12:$G$52, 2, FALSE), "&lt;-Select item")</f>
        <v>&lt;-Select item</v>
      </c>
      <c r="F143" s="168" t="str">
        <f>IFERROR(VLOOKUP(E143, 'Teaching Library'!$F$13:$G$52, 2, FALSE), " ")</f>
        <v xml:space="preserve"> </v>
      </c>
      <c r="G143" s="169"/>
      <c r="H143" s="310"/>
      <c r="I143" s="311"/>
      <c r="J143" s="311"/>
      <c r="K143" s="311"/>
      <c r="L143" s="311"/>
      <c r="M143" s="244"/>
      <c r="N143" s="244"/>
      <c r="O143" s="244"/>
      <c r="P143" s="244"/>
      <c r="Q143" s="244"/>
      <c r="R143" s="218"/>
      <c r="S143" s="219"/>
      <c r="T143" s="219"/>
      <c r="U143" s="219"/>
    </row>
    <row r="144" spans="1:21" x14ac:dyDescent="0.15">
      <c r="A144" s="89"/>
      <c r="B144" s="237">
        <v>4</v>
      </c>
      <c r="C144" s="37"/>
      <c r="D144" s="132"/>
      <c r="E144" s="33" t="str">
        <f>IFERROR(VLOOKUP(D144, 'Teaching Library'!$E$12:$G$52, 2, FALSE), "&lt;-Select item")</f>
        <v>&lt;-Select item</v>
      </c>
      <c r="F144" s="168" t="str">
        <f>IFERROR(VLOOKUP(E144, 'Teaching Library'!$F$13:$G$52, 2, FALSE), " ")</f>
        <v xml:space="preserve"> </v>
      </c>
      <c r="G144" s="169"/>
      <c r="H144" s="310"/>
      <c r="I144" s="311"/>
      <c r="J144" s="311"/>
      <c r="K144" s="311"/>
      <c r="L144" s="311"/>
      <c r="M144" s="244"/>
      <c r="N144" s="244"/>
      <c r="O144" s="244"/>
      <c r="P144" s="244"/>
      <c r="Q144" s="244"/>
      <c r="R144" s="218"/>
      <c r="S144" s="219"/>
      <c r="T144" s="219"/>
      <c r="U144" s="219"/>
    </row>
    <row r="145" spans="1:21" x14ac:dyDescent="0.15">
      <c r="A145" s="89"/>
      <c r="B145" s="237">
        <v>5</v>
      </c>
      <c r="C145" s="37"/>
      <c r="D145" s="132"/>
      <c r="E145" s="33" t="str">
        <f>IFERROR(VLOOKUP(D145, 'Teaching Library'!$E$12:$G$52, 2, FALSE), "&lt;-Select item")</f>
        <v>&lt;-Select item</v>
      </c>
      <c r="F145" s="168" t="str">
        <f>IFERROR(VLOOKUP(E145, 'Teaching Library'!$F$13:$G$52, 2, FALSE), " ")</f>
        <v xml:space="preserve"> </v>
      </c>
      <c r="G145" s="169"/>
      <c r="H145" s="310"/>
      <c r="I145" s="311"/>
      <c r="J145" s="311"/>
      <c r="K145" s="311"/>
      <c r="L145" s="311"/>
      <c r="M145" s="244"/>
      <c r="N145" s="244"/>
      <c r="O145" s="244"/>
      <c r="P145" s="244"/>
      <c r="Q145" s="244"/>
      <c r="R145" s="218"/>
      <c r="S145" s="219"/>
      <c r="T145" s="219"/>
      <c r="U145" s="219"/>
    </row>
    <row r="146" spans="1:21" x14ac:dyDescent="0.15">
      <c r="A146" s="89"/>
      <c r="B146" s="237">
        <v>6</v>
      </c>
      <c r="C146" s="37"/>
      <c r="D146" s="132"/>
      <c r="E146" s="33" t="str">
        <f>IFERROR(VLOOKUP(D146, 'Teaching Library'!$E$12:$G$52, 2, FALSE), "&lt;-Select item")</f>
        <v>&lt;-Select item</v>
      </c>
      <c r="F146" s="168" t="str">
        <f>IFERROR(VLOOKUP(E146, 'Teaching Library'!$F$13:$G$52, 2, FALSE), " ")</f>
        <v xml:space="preserve"> </v>
      </c>
      <c r="G146" s="169"/>
      <c r="H146" s="310"/>
      <c r="I146" s="311"/>
      <c r="J146" s="311"/>
      <c r="K146" s="311"/>
      <c r="L146" s="311"/>
      <c r="M146" s="244"/>
      <c r="N146" s="244"/>
      <c r="O146" s="244"/>
      <c r="P146" s="244"/>
      <c r="Q146" s="244"/>
      <c r="R146" s="218"/>
      <c r="S146" s="219"/>
      <c r="T146" s="219"/>
      <c r="U146" s="219"/>
    </row>
    <row r="147" spans="1:21" x14ac:dyDescent="0.15">
      <c r="A147" s="89"/>
      <c r="B147" s="237">
        <v>7</v>
      </c>
      <c r="C147" s="37"/>
      <c r="D147" s="132"/>
      <c r="E147" s="33" t="str">
        <f>IFERROR(VLOOKUP(D147, 'Teaching Library'!$E$12:$G$52, 2, FALSE), "&lt;-Select item")</f>
        <v>&lt;-Select item</v>
      </c>
      <c r="F147" s="168" t="str">
        <f>IFERROR(VLOOKUP(E147, 'Teaching Library'!$F$13:$G$52, 2, FALSE), " ")</f>
        <v xml:space="preserve"> </v>
      </c>
      <c r="G147" s="169"/>
      <c r="H147" s="310"/>
      <c r="I147" s="311"/>
      <c r="J147" s="311"/>
      <c r="K147" s="311"/>
      <c r="L147" s="311"/>
      <c r="M147" s="244"/>
      <c r="N147" s="244"/>
      <c r="O147" s="244"/>
      <c r="P147" s="244"/>
      <c r="Q147" s="244"/>
      <c r="R147" s="218"/>
      <c r="S147" s="219"/>
      <c r="T147" s="219"/>
      <c r="U147" s="219"/>
    </row>
    <row r="148" spans="1:21" x14ac:dyDescent="0.15">
      <c r="A148" s="89"/>
      <c r="B148" s="237">
        <v>8</v>
      </c>
      <c r="C148" s="37"/>
      <c r="D148" s="132"/>
      <c r="E148" s="33" t="str">
        <f>IFERROR(VLOOKUP(D148, 'Teaching Library'!$E$12:$G$52, 2, FALSE), "&lt;-Select item")</f>
        <v>&lt;-Select item</v>
      </c>
      <c r="F148" s="168" t="str">
        <f>IFERROR(VLOOKUP(E148, 'Teaching Library'!$F$13:$G$52, 2, FALSE), " ")</f>
        <v xml:space="preserve"> </v>
      </c>
      <c r="G148" s="169"/>
      <c r="H148" s="310"/>
      <c r="I148" s="311"/>
      <c r="J148" s="311"/>
      <c r="K148" s="311"/>
      <c r="L148" s="311"/>
      <c r="M148" s="244"/>
      <c r="N148" s="244"/>
      <c r="O148" s="244"/>
      <c r="P148" s="135"/>
      <c r="Q148" s="135"/>
      <c r="R148" s="218"/>
      <c r="S148" s="219"/>
      <c r="T148" s="219"/>
      <c r="U148" s="219"/>
    </row>
    <row r="149" spans="1:21" x14ac:dyDescent="0.15">
      <c r="A149" s="89"/>
      <c r="B149" s="237">
        <v>9</v>
      </c>
      <c r="C149" s="29"/>
      <c r="D149" s="132"/>
      <c r="E149" s="33" t="str">
        <f>IFERROR(VLOOKUP(D149, 'Teaching Library'!$E$12:$G$52, 2, FALSE), "&lt;-Select item")</f>
        <v>&lt;-Select item</v>
      </c>
      <c r="F149" s="168" t="str">
        <f>IFERROR(VLOOKUP(E149, 'Teaching Library'!$F$13:$G$52, 2, FALSE), " ")</f>
        <v xml:space="preserve"> </v>
      </c>
      <c r="G149" s="169"/>
      <c r="H149" s="310"/>
      <c r="I149" s="311"/>
      <c r="J149" s="311"/>
      <c r="K149" s="311"/>
      <c r="L149" s="311"/>
      <c r="M149" s="244"/>
      <c r="N149" s="244"/>
      <c r="O149" s="244"/>
      <c r="P149" s="244"/>
      <c r="Q149" s="244"/>
      <c r="R149" s="218"/>
      <c r="S149" s="219"/>
      <c r="T149" s="219"/>
      <c r="U149" s="219"/>
    </row>
    <row r="150" spans="1:21" ht="15" thickBot="1" x14ac:dyDescent="0.2">
      <c r="A150" s="89"/>
      <c r="B150" s="239">
        <v>10</v>
      </c>
      <c r="C150" s="177"/>
      <c r="D150" s="178"/>
      <c r="E150" s="179" t="str">
        <f>IFERROR(VLOOKUP(D150, 'Teaching Library'!$E$12:$G$52, 2, FALSE), "&lt;-Select item")</f>
        <v>&lt;-Select item</v>
      </c>
      <c r="F150" s="180" t="str">
        <f>IFERROR(VLOOKUP(E150, 'Teaching Library'!$F$13:$G$52, 2, FALSE), " ")</f>
        <v xml:space="preserve"> </v>
      </c>
      <c r="G150" s="169"/>
      <c r="H150" s="310"/>
      <c r="I150" s="311"/>
      <c r="J150" s="311"/>
      <c r="K150" s="311"/>
      <c r="L150" s="311"/>
      <c r="M150" s="244"/>
      <c r="N150" s="244"/>
      <c r="O150" s="244"/>
      <c r="P150" s="244"/>
      <c r="Q150" s="244"/>
      <c r="R150" s="218"/>
      <c r="S150" s="219"/>
      <c r="T150" s="219"/>
      <c r="U150" s="219"/>
    </row>
    <row r="151" spans="1:21" ht="16" thickBot="1" x14ac:dyDescent="0.25">
      <c r="A151" s="89"/>
      <c r="B151" s="318" t="s">
        <v>493</v>
      </c>
      <c r="C151" s="319"/>
      <c r="D151" s="319"/>
      <c r="E151" s="319"/>
      <c r="F151" s="320"/>
      <c r="G151" s="86"/>
      <c r="H151" s="166"/>
      <c r="I151" s="166"/>
      <c r="J151" s="244"/>
      <c r="K151" s="244"/>
      <c r="L151" s="244"/>
      <c r="M151" s="244"/>
      <c r="N151" s="244"/>
      <c r="O151" s="244"/>
      <c r="P151" s="332" t="s">
        <v>258</v>
      </c>
      <c r="Q151" s="332"/>
      <c r="R151" s="333"/>
      <c r="S151" s="219"/>
      <c r="T151" s="219"/>
      <c r="U151" s="219"/>
    </row>
    <row r="152" spans="1:21" ht="16" thickBot="1" x14ac:dyDescent="0.25">
      <c r="A152" s="90"/>
      <c r="B152" s="217"/>
      <c r="C152" s="312"/>
      <c r="D152" s="313"/>
      <c r="E152" s="175" t="s">
        <v>18</v>
      </c>
      <c r="F152" s="176">
        <f>SUM(F127:F151)</f>
        <v>0</v>
      </c>
      <c r="G152" s="72">
        <f>IF(AND(G127&gt;0,G133&gt;0),AVERAGE(G127,G133),IF(G127&gt;0,G127,G133))</f>
        <v>0</v>
      </c>
      <c r="H152" s="68">
        <f t="shared" ref="H152:I152" si="18">IF(AND(H127&gt;0,H133&gt;0),AVERAGE(H127,H133),IF(H127&gt;0,H127,H133))</f>
        <v>0</v>
      </c>
      <c r="I152" s="68">
        <f t="shared" si="18"/>
        <v>0</v>
      </c>
      <c r="J152" s="67">
        <f>IF(ISNUMBER(J127),J127,0)+(IF(ISNUMBER(J133),J133,0))</f>
        <v>0</v>
      </c>
      <c r="K152" s="67">
        <f t="shared" ref="K152:O152" si="19">IF(ISNUMBER(K127),K127,0)+(IF(ISNUMBER(K133),K133,0))</f>
        <v>0</v>
      </c>
      <c r="L152" s="67">
        <f t="shared" si="19"/>
        <v>0</v>
      </c>
      <c r="M152" s="67">
        <f t="shared" si="19"/>
        <v>0</v>
      </c>
      <c r="N152" s="67">
        <f t="shared" si="19"/>
        <v>0</v>
      </c>
      <c r="O152" s="67">
        <f t="shared" si="19"/>
        <v>0</v>
      </c>
      <c r="P152" s="45" t="str">
        <f>IF(AND((ISNUMBER(P127)),(ISNUMBER(P133))),((K152*1)+(L152*2)+(M152*3)+(N152*4)+(O152*5))/J152,IF(OR(ISNUMBER(P127),ISNUMBER(P133)),IF(ISNUMBER(P127),AVERAGE(P127,G133),AVERAGE(G127,P133)),""))</f>
        <v/>
      </c>
      <c r="Q152" s="68" t="str">
        <f>IF(AND((ISNUMBER(Q127)),(ISNUMBER(Q133))),(K152+L152)/J152,IF(OR(ISNUMBER(Q127),ISNUMBER(Q133)),IF(ISNUMBER(Q127),AVERAGE(Q127,H133),AVERAGE(H127,Q133)),""))</f>
        <v/>
      </c>
      <c r="R152" s="68" t="str">
        <f>IF(AND((ISNUMBER(R127)),(ISNUMBER(R133))),(N152+O152)/J152,IF(OR(ISNUMBER(R127),ISNUMBER(R133)),IF(ISNUMBER(R127),AVERAGE(R127,I133),AVERAGE(I127,R133)),""))</f>
        <v/>
      </c>
      <c r="S152" s="219"/>
      <c r="T152" s="219"/>
      <c r="U152" s="219"/>
    </row>
    <row r="153" spans="1:21" ht="15" thickBot="1" x14ac:dyDescent="0.2">
      <c r="A153" s="219"/>
      <c r="B153" s="219"/>
      <c r="C153" s="219"/>
      <c r="D153" s="219"/>
      <c r="E153" s="220"/>
      <c r="F153" s="221"/>
      <c r="G153" s="219"/>
      <c r="H153" s="222"/>
      <c r="I153" s="222"/>
      <c r="J153" s="219"/>
      <c r="K153" s="219"/>
      <c r="L153" s="219"/>
      <c r="M153" s="219"/>
      <c r="N153" s="219"/>
      <c r="O153" s="219"/>
      <c r="P153" s="219"/>
      <c r="Q153" s="219"/>
      <c r="R153" s="219"/>
      <c r="S153" s="219"/>
      <c r="T153" s="219"/>
      <c r="U153" s="219"/>
    </row>
    <row r="154" spans="1:21" ht="15" x14ac:dyDescent="0.2">
      <c r="A154" s="334" t="s">
        <v>121</v>
      </c>
      <c r="B154" s="335"/>
      <c r="C154" s="206"/>
      <c r="D154" s="338" t="s">
        <v>496</v>
      </c>
      <c r="E154" s="338"/>
      <c r="F154" s="338"/>
      <c r="G154" s="338"/>
      <c r="H154" s="338"/>
      <c r="I154" s="338"/>
      <c r="J154" s="339"/>
      <c r="K154" s="340"/>
      <c r="L154" s="340"/>
      <c r="M154" s="340"/>
      <c r="N154" s="340"/>
      <c r="O154" s="340"/>
      <c r="P154" s="340"/>
      <c r="Q154" s="340"/>
      <c r="R154" s="341"/>
      <c r="S154" s="219"/>
      <c r="T154" s="219"/>
      <c r="U154" s="219"/>
    </row>
    <row r="155" spans="1:21" ht="15" x14ac:dyDescent="0.2">
      <c r="A155" s="88"/>
      <c r="B155" s="336" t="s">
        <v>139</v>
      </c>
      <c r="C155" s="337"/>
      <c r="D155" s="134"/>
      <c r="E155" s="135"/>
      <c r="F155" s="136"/>
      <c r="G155" s="343" t="s">
        <v>261</v>
      </c>
      <c r="H155" s="343"/>
      <c r="I155" s="344"/>
      <c r="J155" s="349" t="s">
        <v>247</v>
      </c>
      <c r="K155" s="350"/>
      <c r="L155" s="350"/>
      <c r="M155" s="350"/>
      <c r="N155" s="350"/>
      <c r="O155" s="350"/>
      <c r="P155" s="350"/>
      <c r="Q155" s="350"/>
      <c r="R155" s="351"/>
      <c r="S155" s="224"/>
      <c r="T155" s="219"/>
      <c r="U155" s="219"/>
    </row>
    <row r="156" spans="1:21" ht="32" x14ac:dyDescent="0.2">
      <c r="A156" s="89"/>
      <c r="B156" s="244"/>
      <c r="C156" s="225" t="s">
        <v>15</v>
      </c>
      <c r="D156" s="225"/>
      <c r="E156" s="226" t="s">
        <v>17</v>
      </c>
      <c r="F156" s="227" t="s">
        <v>2</v>
      </c>
      <c r="G156" s="228" t="s">
        <v>12</v>
      </c>
      <c r="H156" s="229" t="s">
        <v>13</v>
      </c>
      <c r="I156" s="230" t="s">
        <v>14</v>
      </c>
      <c r="J156" s="231" t="s">
        <v>371</v>
      </c>
      <c r="K156" s="228" t="s">
        <v>248</v>
      </c>
      <c r="L156" s="228" t="s">
        <v>249</v>
      </c>
      <c r="M156" s="228" t="s">
        <v>250</v>
      </c>
      <c r="N156" s="228" t="s">
        <v>251</v>
      </c>
      <c r="O156" s="228" t="s">
        <v>252</v>
      </c>
      <c r="P156" s="228" t="s">
        <v>12</v>
      </c>
      <c r="Q156" s="228" t="s">
        <v>13</v>
      </c>
      <c r="R156" s="232" t="s">
        <v>14</v>
      </c>
      <c r="S156" s="224" t="s">
        <v>481</v>
      </c>
      <c r="T156" s="219"/>
      <c r="U156" s="219"/>
    </row>
    <row r="157" spans="1:21" ht="16" x14ac:dyDescent="0.2">
      <c r="A157" s="89"/>
      <c r="B157" s="244"/>
      <c r="C157" s="240" t="s">
        <v>10</v>
      </c>
      <c r="D157" s="138" t="str">
        <f>IF(I157=0,"",(IF(ISNUMBER(R157),IF(R157&gt;I157,(IF(R157&lt;0.7,'Teaching Library'!$E$6,IF(R157&lt;0.8,'Teaching Library'!$E$7,IF(R157&lt;0.9,'Teaching Library'!$E$8,'Teaching Library'!$E$9)))),(IF(I157&lt;0.7,'Teaching Library'!$E$6,IF(I157&lt;0.8,'Teaching Library'!$E$7,IF(I157&lt;0.9,'Teaching Library'!$E$8,'Teaching Library'!$E$9))))),IF(I157&lt;0.7,'Teaching Library'!$E$6,IF(I157&lt;0.8,'Teaching Library'!$E$7,IF(I157&lt;0.9,'Teaching Library'!$E$8,'Teaching Library'!$E$9))))))</f>
        <v/>
      </c>
      <c r="E157" s="91" t="str">
        <f>IFERROR(VLOOKUP(D157, 'Teaching Library'!$E$6:$G$9, 2, FALSE), "")</f>
        <v/>
      </c>
      <c r="F157" s="91" t="str">
        <f>IFERROR(VLOOKUP(E157, 'Teaching Library'!$F$6:$G$9, 2, FALSE), " ")</f>
        <v xml:space="preserve"> </v>
      </c>
      <c r="G157" s="92">
        <f>IF(ISBLANK(G158),0,AVERAGE(G158:G162))</f>
        <v>0</v>
      </c>
      <c r="H157" s="93">
        <f>IF(ISBLANK(H158),0,AVERAGE(H158:H162))</f>
        <v>0</v>
      </c>
      <c r="I157" s="94">
        <f>IF(ISBLANK(I158),0,AVERAGE(I158:I162))</f>
        <v>0</v>
      </c>
      <c r="J157" s="47" t="str">
        <f t="shared" ref="J157:O157" si="20">IF(ISBLANK(J158),"",SUM(J158:J162))</f>
        <v/>
      </c>
      <c r="K157" s="158" t="str">
        <f t="shared" si="20"/>
        <v/>
      </c>
      <c r="L157" s="158" t="str">
        <f t="shared" si="20"/>
        <v/>
      </c>
      <c r="M157" s="158" t="str">
        <f t="shared" si="20"/>
        <v/>
      </c>
      <c r="N157" s="158" t="str">
        <f t="shared" si="20"/>
        <v/>
      </c>
      <c r="O157" s="158" t="str">
        <f t="shared" si="20"/>
        <v/>
      </c>
      <c r="P157" s="34" t="str">
        <f>IF(ISNUMBER(J157),((K157*1)+(L157*2)+(M157*3)+(N157*4)+(O157*5))/J157,"")</f>
        <v/>
      </c>
      <c r="Q157" s="139" t="str">
        <f>IF(ISNUMBER(J157),(K157+L157)/J157,"")</f>
        <v/>
      </c>
      <c r="R157" s="140" t="str">
        <f>IF(ISNUMBER(J157),(N157+O157)/J157,"")</f>
        <v/>
      </c>
      <c r="S157" s="234" t="s">
        <v>371</v>
      </c>
      <c r="T157" s="234" t="s">
        <v>482</v>
      </c>
      <c r="U157" s="235" t="s">
        <v>483</v>
      </c>
    </row>
    <row r="158" spans="1:21" ht="14" customHeight="1" x14ac:dyDescent="0.15">
      <c r="A158" s="89"/>
      <c r="B158" s="237">
        <v>1</v>
      </c>
      <c r="C158" s="61"/>
      <c r="D158" s="77"/>
      <c r="E158" s="78"/>
      <c r="F158" s="79"/>
      <c r="G158" s="63"/>
      <c r="H158" s="161"/>
      <c r="I158" s="156"/>
      <c r="J158" s="66"/>
      <c r="K158" s="29"/>
      <c r="L158" s="29"/>
      <c r="M158" s="29"/>
      <c r="N158" s="29"/>
      <c r="O158" s="29"/>
      <c r="P158" s="321" t="s">
        <v>484</v>
      </c>
      <c r="Q158" s="322"/>
      <c r="R158" s="323"/>
      <c r="S158" s="29"/>
      <c r="T158" s="181"/>
      <c r="U158" s="158">
        <f>ROUND(T158*S158,0)</f>
        <v>0</v>
      </c>
    </row>
    <row r="159" spans="1:21" x14ac:dyDescent="0.15">
      <c r="A159" s="89"/>
      <c r="B159" s="237">
        <v>2</v>
      </c>
      <c r="C159" s="61"/>
      <c r="D159" s="80"/>
      <c r="E159" s="135"/>
      <c r="F159" s="81"/>
      <c r="G159" s="63"/>
      <c r="H159" s="161"/>
      <c r="I159" s="156"/>
      <c r="J159" s="66"/>
      <c r="K159" s="29"/>
      <c r="L159" s="29"/>
      <c r="M159" s="29"/>
      <c r="N159" s="29"/>
      <c r="O159" s="29"/>
      <c r="P159" s="324"/>
      <c r="Q159" s="325"/>
      <c r="R159" s="326"/>
      <c r="S159" s="219"/>
      <c r="T159" s="219"/>
      <c r="U159" s="219"/>
    </row>
    <row r="160" spans="1:21" x14ac:dyDescent="0.15">
      <c r="A160" s="89"/>
      <c r="B160" s="237">
        <v>3</v>
      </c>
      <c r="C160" s="61"/>
      <c r="D160" s="80"/>
      <c r="E160" s="135"/>
      <c r="F160" s="81"/>
      <c r="G160" s="63"/>
      <c r="H160" s="161"/>
      <c r="I160" s="65"/>
      <c r="J160" s="66"/>
      <c r="K160" s="29"/>
      <c r="L160" s="29"/>
      <c r="M160" s="29"/>
      <c r="N160" s="29"/>
      <c r="O160" s="29"/>
      <c r="P160" s="324"/>
      <c r="Q160" s="325"/>
      <c r="R160" s="326"/>
      <c r="S160" s="219"/>
      <c r="T160" s="219"/>
      <c r="U160" s="219"/>
    </row>
    <row r="161" spans="1:21" x14ac:dyDescent="0.15">
      <c r="A161" s="89"/>
      <c r="B161" s="237">
        <v>4</v>
      </c>
      <c r="C161" s="62"/>
      <c r="D161" s="245"/>
      <c r="E161" s="135"/>
      <c r="F161" s="81"/>
      <c r="G161" s="62"/>
      <c r="H161" s="161"/>
      <c r="I161" s="65"/>
      <c r="J161" s="66"/>
      <c r="K161" s="29"/>
      <c r="L161" s="29"/>
      <c r="M161" s="29"/>
      <c r="N161" s="29"/>
      <c r="O161" s="29"/>
      <c r="P161" s="324"/>
      <c r="Q161" s="325"/>
      <c r="R161" s="326"/>
      <c r="S161" s="219"/>
      <c r="T161" s="219"/>
      <c r="U161" s="219"/>
    </row>
    <row r="162" spans="1:21" x14ac:dyDescent="0.15">
      <c r="A162" s="89"/>
      <c r="B162" s="237">
        <v>5</v>
      </c>
      <c r="C162" s="62"/>
      <c r="D162" s="83"/>
      <c r="E162" s="84"/>
      <c r="F162" s="85"/>
      <c r="G162" s="62"/>
      <c r="H162" s="162"/>
      <c r="I162" s="163"/>
      <c r="J162" s="66"/>
      <c r="K162" s="29"/>
      <c r="L162" s="29"/>
      <c r="M162" s="29"/>
      <c r="N162" s="29"/>
      <c r="O162" s="29"/>
      <c r="P162" s="327"/>
      <c r="Q162" s="328"/>
      <c r="R162" s="329"/>
      <c r="S162" s="219"/>
      <c r="T162" s="219"/>
      <c r="U162" s="219"/>
    </row>
    <row r="163" spans="1:21" ht="16" x14ac:dyDescent="0.2">
      <c r="A163" s="89"/>
      <c r="B163" s="244"/>
      <c r="C163" s="241" t="s">
        <v>11</v>
      </c>
      <c r="D163" s="138" t="str">
        <f>IF(I163=0,"",(IF(ISNUMBER(R163),IF(R163&gt;I163,(IF(R163&lt;0.7,'Teaching Library'!$E$6,IF(R163&lt;0.8,'Teaching Library'!$E$7,IF(R163&lt;0.9,'Teaching Library'!$E$8,'Teaching Library'!$E$9)))),(IF(I163&lt;0.7,'Teaching Library'!$E$6,IF(I163&lt;0.8,'Teaching Library'!$E$7,IF(I163&lt;0.9,'Teaching Library'!$E$8,'Teaching Library'!$E$9))))),IF(I163&lt;0.7,'Teaching Library'!$E$6,IF(I163&lt;0.8,'Teaching Library'!$E$7,IF(I163&lt;0.9,'Teaching Library'!$E$8,'Teaching Library'!$E$9))))))</f>
        <v/>
      </c>
      <c r="E163" s="91" t="str">
        <f>IFERROR(VLOOKUP(D163, 'Teaching Library'!$E$6:$G$9, 2, FALSE), "")</f>
        <v/>
      </c>
      <c r="F163" s="91" t="str">
        <f>IFERROR(VLOOKUP(E163, 'Teaching Library'!$F$6:$G$9, 2, FALSE), " ")</f>
        <v xml:space="preserve"> </v>
      </c>
      <c r="G163" s="31">
        <f>IF(ISBLANK(G164),0,AVERAGE(G164:G168))</f>
        <v>0</v>
      </c>
      <c r="H163" s="32">
        <f>IF(ISBLANK(H164),0,AVERAGE(H164:H168))</f>
        <v>0</v>
      </c>
      <c r="I163" s="64">
        <f>IF(ISBLANK(I164),0,AVERAGE(I164:I168))</f>
        <v>0</v>
      </c>
      <c r="J163" s="47" t="str">
        <f t="shared" ref="J163:O163" si="21">IF(ISBLANK(J164),"",SUM(J164:J168))</f>
        <v/>
      </c>
      <c r="K163" s="158" t="str">
        <f t="shared" si="21"/>
        <v/>
      </c>
      <c r="L163" s="158" t="str">
        <f t="shared" si="21"/>
        <v/>
      </c>
      <c r="M163" s="158" t="str">
        <f t="shared" si="21"/>
        <v/>
      </c>
      <c r="N163" s="158" t="str">
        <f t="shared" si="21"/>
        <v/>
      </c>
      <c r="O163" s="158" t="str">
        <f t="shared" si="21"/>
        <v/>
      </c>
      <c r="P163" s="34" t="str">
        <f>IF(ISNUMBER(J163),((K163*1)+(L163*2)+(M163*3)+(N163*4)+(O163*5))/J163,"")</f>
        <v/>
      </c>
      <c r="Q163" s="139" t="str">
        <f>IF(ISNUMBER(J163),(K163+L163)/J163,"")</f>
        <v/>
      </c>
      <c r="R163" s="157" t="str">
        <f>IF(ISNUMBER(J163),(N163+O163)/J163,"")</f>
        <v/>
      </c>
      <c r="S163" s="236" t="s">
        <v>371</v>
      </c>
      <c r="T163" s="234" t="s">
        <v>482</v>
      </c>
      <c r="U163" s="235" t="s">
        <v>483</v>
      </c>
    </row>
    <row r="164" spans="1:21" ht="14.5" customHeight="1" x14ac:dyDescent="0.15">
      <c r="A164" s="89"/>
      <c r="B164" s="237">
        <v>1</v>
      </c>
      <c r="C164" s="61"/>
      <c r="D164" s="77"/>
      <c r="E164" s="78"/>
      <c r="F164" s="79"/>
      <c r="G164" s="63"/>
      <c r="H164" s="161"/>
      <c r="I164" s="156"/>
      <c r="J164" s="66"/>
      <c r="K164" s="29"/>
      <c r="L164" s="29"/>
      <c r="M164" s="29"/>
      <c r="N164" s="29"/>
      <c r="O164" s="29"/>
      <c r="P164" s="321" t="s">
        <v>484</v>
      </c>
      <c r="Q164" s="322"/>
      <c r="R164" s="322"/>
      <c r="S164" s="29"/>
      <c r="T164" s="181"/>
      <c r="U164" s="158">
        <f>ROUND(T164*S164,0)</f>
        <v>0</v>
      </c>
    </row>
    <row r="165" spans="1:21" x14ac:dyDescent="0.15">
      <c r="A165" s="89"/>
      <c r="B165" s="237">
        <v>2</v>
      </c>
      <c r="C165" s="61"/>
      <c r="D165" s="80"/>
      <c r="E165" s="135"/>
      <c r="F165" s="81"/>
      <c r="G165" s="63"/>
      <c r="H165" s="161"/>
      <c r="I165" s="156"/>
      <c r="J165" s="66"/>
      <c r="K165" s="29"/>
      <c r="L165" s="29"/>
      <c r="M165" s="29"/>
      <c r="N165" s="29"/>
      <c r="O165" s="29"/>
      <c r="P165" s="324"/>
      <c r="Q165" s="325"/>
      <c r="R165" s="326"/>
      <c r="S165" s="219"/>
      <c r="T165" s="219"/>
      <c r="U165" s="219"/>
    </row>
    <row r="166" spans="1:21" x14ac:dyDescent="0.15">
      <c r="A166" s="89"/>
      <c r="B166" s="237">
        <v>3</v>
      </c>
      <c r="C166" s="61"/>
      <c r="D166" s="80"/>
      <c r="E166" s="135"/>
      <c r="F166" s="81"/>
      <c r="G166" s="63"/>
      <c r="H166" s="161"/>
      <c r="I166" s="65"/>
      <c r="J166" s="66"/>
      <c r="K166" s="29"/>
      <c r="L166" s="29"/>
      <c r="M166" s="29"/>
      <c r="N166" s="29"/>
      <c r="O166" s="29"/>
      <c r="P166" s="324"/>
      <c r="Q166" s="325"/>
      <c r="R166" s="326"/>
      <c r="S166" s="219"/>
      <c r="T166" s="219"/>
      <c r="U166" s="219"/>
    </row>
    <row r="167" spans="1:21" x14ac:dyDescent="0.15">
      <c r="A167" s="89"/>
      <c r="B167" s="237">
        <v>4</v>
      </c>
      <c r="C167" s="61"/>
      <c r="D167" s="80"/>
      <c r="E167" s="135"/>
      <c r="F167" s="81"/>
      <c r="G167" s="63"/>
      <c r="H167" s="161"/>
      <c r="I167" s="65"/>
      <c r="J167" s="66"/>
      <c r="K167" s="29"/>
      <c r="L167" s="29"/>
      <c r="M167" s="29"/>
      <c r="N167" s="29"/>
      <c r="O167" s="29"/>
      <c r="P167" s="324"/>
      <c r="Q167" s="325"/>
      <c r="R167" s="326"/>
      <c r="S167" s="219"/>
      <c r="T167" s="219"/>
      <c r="U167" s="219"/>
    </row>
    <row r="168" spans="1:21" x14ac:dyDescent="0.15">
      <c r="A168" s="89"/>
      <c r="B168" s="237">
        <v>5</v>
      </c>
      <c r="C168" s="95"/>
      <c r="D168" s="245"/>
      <c r="E168" s="135"/>
      <c r="F168" s="81"/>
      <c r="G168" s="62"/>
      <c r="H168" s="164"/>
      <c r="I168" s="165"/>
      <c r="J168" s="66"/>
      <c r="K168" s="29"/>
      <c r="L168" s="29"/>
      <c r="M168" s="29"/>
      <c r="N168" s="29"/>
      <c r="O168" s="29"/>
      <c r="P168" s="327"/>
      <c r="Q168" s="328"/>
      <c r="R168" s="329"/>
      <c r="S168" s="219"/>
      <c r="T168" s="219"/>
      <c r="U168" s="219"/>
    </row>
    <row r="169" spans="1:21" ht="15" x14ac:dyDescent="0.2">
      <c r="A169" s="89"/>
      <c r="B169" s="330" t="s">
        <v>4</v>
      </c>
      <c r="C169" s="331"/>
      <c r="D169" s="86"/>
      <c r="E169" s="84"/>
      <c r="F169" s="87"/>
      <c r="G169" s="244"/>
      <c r="H169" s="244"/>
      <c r="I169" s="244"/>
      <c r="J169" s="244"/>
      <c r="K169" s="244"/>
      <c r="L169" s="244"/>
      <c r="M169" s="244"/>
      <c r="N169" s="244"/>
      <c r="O169" s="244"/>
      <c r="P169" s="244"/>
      <c r="Q169" s="244"/>
      <c r="R169" s="218"/>
      <c r="S169" s="219"/>
      <c r="T169" s="219"/>
      <c r="U169" s="219"/>
    </row>
    <row r="170" spans="1:21" ht="16" x14ac:dyDescent="0.2">
      <c r="A170" s="89"/>
      <c r="B170" s="237"/>
      <c r="C170" s="225" t="s">
        <v>145</v>
      </c>
      <c r="D170" s="242" t="s">
        <v>16</v>
      </c>
      <c r="E170" s="226" t="s">
        <v>17</v>
      </c>
      <c r="F170" s="243" t="s">
        <v>2</v>
      </c>
      <c r="G170" s="207" t="s">
        <v>489</v>
      </c>
      <c r="H170" s="342" t="s">
        <v>487</v>
      </c>
      <c r="I170" s="342"/>
      <c r="J170" s="342"/>
      <c r="K170" s="342"/>
      <c r="L170" s="342"/>
      <c r="M170" s="244"/>
      <c r="N170" s="244"/>
      <c r="O170" s="244"/>
      <c r="P170" s="244"/>
      <c r="Q170" s="244"/>
      <c r="R170" s="218"/>
      <c r="S170" s="219"/>
      <c r="T170" s="219"/>
      <c r="U170" s="219"/>
    </row>
    <row r="171" spans="1:21" x14ac:dyDescent="0.15">
      <c r="A171" s="89"/>
      <c r="B171" s="237">
        <v>1</v>
      </c>
      <c r="C171" s="37"/>
      <c r="D171" s="132"/>
      <c r="E171" s="33" t="str">
        <f>IFERROR(VLOOKUP(D171, 'Teaching Library'!$E$12:$G$52, 2, FALSE), "&lt;-Select item")</f>
        <v>&lt;-Select item</v>
      </c>
      <c r="F171" s="168" t="str">
        <f>IFERROR(VLOOKUP(E171, 'Teaching Library'!$F$13:$G$52, 2, FALSE), " ")</f>
        <v xml:space="preserve"> </v>
      </c>
      <c r="G171" s="169"/>
      <c r="H171" s="316"/>
      <c r="I171" s="317"/>
      <c r="J171" s="317"/>
      <c r="K171" s="317"/>
      <c r="L171" s="317"/>
      <c r="M171" s="244"/>
      <c r="N171" s="244"/>
      <c r="O171" s="244"/>
      <c r="P171" s="244"/>
      <c r="Q171" s="244"/>
      <c r="R171" s="218"/>
      <c r="S171" s="219"/>
      <c r="T171" s="219"/>
      <c r="U171" s="219"/>
    </row>
    <row r="172" spans="1:21" x14ac:dyDescent="0.15">
      <c r="A172" s="89"/>
      <c r="B172" s="237">
        <v>2</v>
      </c>
      <c r="C172" s="37"/>
      <c r="D172" s="132"/>
      <c r="E172" s="33" t="str">
        <f>IFERROR(VLOOKUP(D172, 'Teaching Library'!$E$12:$G$52, 2, FALSE), "&lt;-Select item")</f>
        <v>&lt;-Select item</v>
      </c>
      <c r="F172" s="168" t="str">
        <f>IFERROR(VLOOKUP(E172, 'Teaching Library'!$F$13:$G$52, 2, FALSE), " ")</f>
        <v xml:space="preserve"> </v>
      </c>
      <c r="G172" s="169"/>
      <c r="H172" s="310"/>
      <c r="I172" s="311"/>
      <c r="J172" s="311"/>
      <c r="K172" s="311"/>
      <c r="L172" s="311"/>
      <c r="M172" s="244"/>
      <c r="N172" s="244"/>
      <c r="O172" s="244"/>
      <c r="P172" s="244"/>
      <c r="Q172" s="244"/>
      <c r="R172" s="218"/>
      <c r="S172" s="219"/>
      <c r="T172" s="219"/>
      <c r="U172" s="219"/>
    </row>
    <row r="173" spans="1:21" x14ac:dyDescent="0.15">
      <c r="A173" s="89"/>
      <c r="B173" s="237">
        <v>3</v>
      </c>
      <c r="C173" s="37"/>
      <c r="D173" s="132"/>
      <c r="E173" s="33" t="str">
        <f>IFERROR(VLOOKUP(D173, 'Teaching Library'!$E$12:$G$52, 2, FALSE), "&lt;-Select item")</f>
        <v>&lt;-Select item</v>
      </c>
      <c r="F173" s="168" t="str">
        <f>IFERROR(VLOOKUP(E173, 'Teaching Library'!$F$13:$G$52, 2, FALSE), " ")</f>
        <v xml:space="preserve"> </v>
      </c>
      <c r="G173" s="169"/>
      <c r="H173" s="310"/>
      <c r="I173" s="311"/>
      <c r="J173" s="311"/>
      <c r="K173" s="311"/>
      <c r="L173" s="311"/>
      <c r="M173" s="244"/>
      <c r="N173" s="244"/>
      <c r="O173" s="244"/>
      <c r="P173" s="244"/>
      <c r="Q173" s="244"/>
      <c r="R173" s="218"/>
      <c r="S173" s="219"/>
      <c r="T173" s="219"/>
      <c r="U173" s="219"/>
    </row>
    <row r="174" spans="1:21" x14ac:dyDescent="0.15">
      <c r="A174" s="89"/>
      <c r="B174" s="237">
        <v>4</v>
      </c>
      <c r="C174" s="37"/>
      <c r="D174" s="132"/>
      <c r="E174" s="33" t="str">
        <f>IFERROR(VLOOKUP(D174, 'Teaching Library'!$E$12:$G$52, 2, FALSE), "&lt;-Select item")</f>
        <v>&lt;-Select item</v>
      </c>
      <c r="F174" s="168" t="str">
        <f>IFERROR(VLOOKUP(E174, 'Teaching Library'!$F$13:$G$52, 2, FALSE), " ")</f>
        <v xml:space="preserve"> </v>
      </c>
      <c r="G174" s="169"/>
      <c r="H174" s="310"/>
      <c r="I174" s="311"/>
      <c r="J174" s="311"/>
      <c r="K174" s="311"/>
      <c r="L174" s="311"/>
      <c r="M174" s="244"/>
      <c r="N174" s="244"/>
      <c r="O174" s="244"/>
      <c r="P174" s="244"/>
      <c r="Q174" s="244"/>
      <c r="R174" s="218"/>
      <c r="S174" s="219"/>
      <c r="T174" s="219"/>
      <c r="U174" s="219"/>
    </row>
    <row r="175" spans="1:21" x14ac:dyDescent="0.15">
      <c r="A175" s="89"/>
      <c r="B175" s="237">
        <v>5</v>
      </c>
      <c r="C175" s="37"/>
      <c r="D175" s="132"/>
      <c r="E175" s="33" t="str">
        <f>IFERROR(VLOOKUP(D175, 'Teaching Library'!$E$12:$G$52, 2, FALSE), "&lt;-Select item")</f>
        <v>&lt;-Select item</v>
      </c>
      <c r="F175" s="168" t="str">
        <f>IFERROR(VLOOKUP(E175, 'Teaching Library'!$F$13:$G$52, 2, FALSE), " ")</f>
        <v xml:space="preserve"> </v>
      </c>
      <c r="G175" s="169"/>
      <c r="H175" s="310"/>
      <c r="I175" s="311"/>
      <c r="J175" s="311"/>
      <c r="K175" s="311"/>
      <c r="L175" s="311"/>
      <c r="M175" s="244"/>
      <c r="N175" s="244"/>
      <c r="O175" s="244"/>
      <c r="P175" s="244"/>
      <c r="Q175" s="244"/>
      <c r="R175" s="218"/>
      <c r="S175" s="219"/>
      <c r="T175" s="219"/>
      <c r="U175" s="219"/>
    </row>
    <row r="176" spans="1:21" x14ac:dyDescent="0.15">
      <c r="A176" s="89"/>
      <c r="B176" s="237">
        <v>6</v>
      </c>
      <c r="C176" s="37"/>
      <c r="D176" s="132"/>
      <c r="E176" s="33" t="str">
        <f>IFERROR(VLOOKUP(D176, 'Teaching Library'!$E$12:$G$52, 2, FALSE), "&lt;-Select item")</f>
        <v>&lt;-Select item</v>
      </c>
      <c r="F176" s="168" t="str">
        <f>IFERROR(VLOOKUP(E176, 'Teaching Library'!$F$13:$G$52, 2, FALSE), " ")</f>
        <v xml:space="preserve"> </v>
      </c>
      <c r="G176" s="169"/>
      <c r="H176" s="310"/>
      <c r="I176" s="311"/>
      <c r="J176" s="311"/>
      <c r="K176" s="311"/>
      <c r="L176" s="311"/>
      <c r="M176" s="244"/>
      <c r="N176" s="244"/>
      <c r="O176" s="244"/>
      <c r="P176" s="244"/>
      <c r="Q176" s="244"/>
      <c r="R176" s="218"/>
      <c r="S176" s="219"/>
      <c r="T176" s="219"/>
      <c r="U176" s="219"/>
    </row>
    <row r="177" spans="1:21" x14ac:dyDescent="0.15">
      <c r="A177" s="89"/>
      <c r="B177" s="237">
        <v>7</v>
      </c>
      <c r="C177" s="37"/>
      <c r="D177" s="132"/>
      <c r="E177" s="33" t="str">
        <f>IFERROR(VLOOKUP(D177, 'Teaching Library'!$E$12:$G$52, 2, FALSE), "&lt;-Select item")</f>
        <v>&lt;-Select item</v>
      </c>
      <c r="F177" s="168" t="str">
        <f>IFERROR(VLOOKUP(E177, 'Teaching Library'!$F$13:$G$52, 2, FALSE), " ")</f>
        <v xml:space="preserve"> </v>
      </c>
      <c r="G177" s="169"/>
      <c r="H177" s="310"/>
      <c r="I177" s="311"/>
      <c r="J177" s="311"/>
      <c r="K177" s="311"/>
      <c r="L177" s="311"/>
      <c r="M177" s="244"/>
      <c r="N177" s="244"/>
      <c r="O177" s="244"/>
      <c r="P177" s="244"/>
      <c r="Q177" s="244"/>
      <c r="R177" s="218"/>
      <c r="S177" s="219"/>
      <c r="T177" s="219"/>
      <c r="U177" s="219"/>
    </row>
    <row r="178" spans="1:21" x14ac:dyDescent="0.15">
      <c r="A178" s="89"/>
      <c r="B178" s="237">
        <v>8</v>
      </c>
      <c r="C178" s="37"/>
      <c r="D178" s="132"/>
      <c r="E178" s="33" t="str">
        <f>IFERROR(VLOOKUP(D178, 'Teaching Library'!$E$12:$G$52, 2, FALSE), "&lt;-Select item")</f>
        <v>&lt;-Select item</v>
      </c>
      <c r="F178" s="168" t="str">
        <f>IFERROR(VLOOKUP(E178, 'Teaching Library'!$F$13:$G$52, 2, FALSE), " ")</f>
        <v xml:space="preserve"> </v>
      </c>
      <c r="G178" s="169"/>
      <c r="H178" s="310"/>
      <c r="I178" s="311"/>
      <c r="J178" s="311"/>
      <c r="K178" s="311"/>
      <c r="L178" s="311"/>
      <c r="M178" s="244"/>
      <c r="N178" s="244"/>
      <c r="O178" s="244"/>
      <c r="P178" s="135"/>
      <c r="Q178" s="135"/>
      <c r="R178" s="218"/>
      <c r="S178" s="219"/>
      <c r="T178" s="219"/>
      <c r="U178" s="219"/>
    </row>
    <row r="179" spans="1:21" x14ac:dyDescent="0.15">
      <c r="A179" s="89"/>
      <c r="B179" s="237">
        <v>9</v>
      </c>
      <c r="C179" s="29"/>
      <c r="D179" s="132"/>
      <c r="E179" s="33" t="str">
        <f>IFERROR(VLOOKUP(D179, 'Teaching Library'!$E$12:$G$52, 2, FALSE), "&lt;-Select item")</f>
        <v>&lt;-Select item</v>
      </c>
      <c r="F179" s="168" t="str">
        <f>IFERROR(VLOOKUP(E179, 'Teaching Library'!$F$13:$G$52, 2, FALSE), " ")</f>
        <v xml:space="preserve"> </v>
      </c>
      <c r="G179" s="169"/>
      <c r="H179" s="310"/>
      <c r="I179" s="311"/>
      <c r="J179" s="311"/>
      <c r="K179" s="311"/>
      <c r="L179" s="311"/>
      <c r="M179" s="244"/>
      <c r="N179" s="244"/>
      <c r="O179" s="244"/>
      <c r="P179" s="244"/>
      <c r="Q179" s="244"/>
      <c r="R179" s="218"/>
      <c r="S179" s="219"/>
      <c r="T179" s="219"/>
      <c r="U179" s="219"/>
    </row>
    <row r="180" spans="1:21" ht="15" thickBot="1" x14ac:dyDescent="0.2">
      <c r="A180" s="89"/>
      <c r="B180" s="239">
        <v>10</v>
      </c>
      <c r="C180" s="177"/>
      <c r="D180" s="178"/>
      <c r="E180" s="179" t="str">
        <f>IFERROR(VLOOKUP(D180, 'Teaching Library'!$E$12:$G$52, 2, FALSE), "&lt;-Select item")</f>
        <v>&lt;-Select item</v>
      </c>
      <c r="F180" s="180" t="str">
        <f>IFERROR(VLOOKUP(E180, 'Teaching Library'!$F$13:$G$52, 2, FALSE), " ")</f>
        <v xml:space="preserve"> </v>
      </c>
      <c r="G180" s="169"/>
      <c r="H180" s="310"/>
      <c r="I180" s="311"/>
      <c r="J180" s="311"/>
      <c r="K180" s="311"/>
      <c r="L180" s="311"/>
      <c r="M180" s="244"/>
      <c r="N180" s="244"/>
      <c r="O180" s="244"/>
      <c r="P180" s="244"/>
      <c r="Q180" s="244"/>
      <c r="R180" s="218"/>
      <c r="S180" s="219"/>
      <c r="T180" s="219"/>
      <c r="U180" s="219"/>
    </row>
    <row r="181" spans="1:21" ht="16" thickBot="1" x14ac:dyDescent="0.25">
      <c r="A181" s="89"/>
      <c r="B181" s="318" t="s">
        <v>493</v>
      </c>
      <c r="C181" s="319"/>
      <c r="D181" s="319"/>
      <c r="E181" s="319"/>
      <c r="F181" s="320"/>
      <c r="G181" s="86"/>
      <c r="H181" s="166"/>
      <c r="I181" s="166"/>
      <c r="J181" s="244"/>
      <c r="K181" s="244"/>
      <c r="L181" s="244"/>
      <c r="M181" s="244"/>
      <c r="N181" s="244"/>
      <c r="O181" s="244"/>
      <c r="P181" s="332" t="s">
        <v>258</v>
      </c>
      <c r="Q181" s="332"/>
      <c r="R181" s="333"/>
      <c r="S181" s="219"/>
      <c r="T181" s="219"/>
      <c r="U181" s="219"/>
    </row>
    <row r="182" spans="1:21" ht="16" thickBot="1" x14ac:dyDescent="0.25">
      <c r="A182" s="90"/>
      <c r="B182" s="217"/>
      <c r="C182" s="312"/>
      <c r="D182" s="313"/>
      <c r="E182" s="175" t="s">
        <v>18</v>
      </c>
      <c r="F182" s="176">
        <f>SUM(F157:F181)</f>
        <v>0</v>
      </c>
      <c r="G182" s="72">
        <f>IF(AND(G157&gt;0,G163&gt;0),AVERAGE(G157,G163),IF(G157&gt;0,G157,G163))</f>
        <v>0</v>
      </c>
      <c r="H182" s="68">
        <f t="shared" ref="H182:I182" si="22">IF(AND(H157&gt;0,H163&gt;0),AVERAGE(H157,H163),IF(H157&gt;0,H157,H163))</f>
        <v>0</v>
      </c>
      <c r="I182" s="68">
        <f t="shared" si="22"/>
        <v>0</v>
      </c>
      <c r="J182" s="67">
        <f>IF(ISNUMBER(J157),J157,0)+(IF(ISNUMBER(J163),J163,0))</f>
        <v>0</v>
      </c>
      <c r="K182" s="67">
        <f t="shared" ref="K182:O182" si="23">IF(ISNUMBER(K157),K157,0)+(IF(ISNUMBER(K163),K163,0))</f>
        <v>0</v>
      </c>
      <c r="L182" s="67">
        <f t="shared" si="23"/>
        <v>0</v>
      </c>
      <c r="M182" s="67">
        <f t="shared" si="23"/>
        <v>0</v>
      </c>
      <c r="N182" s="67">
        <f t="shared" si="23"/>
        <v>0</v>
      </c>
      <c r="O182" s="67">
        <f t="shared" si="23"/>
        <v>0</v>
      </c>
      <c r="P182" s="45" t="str">
        <f>IF(AND((ISNUMBER(P157)),(ISNUMBER(P163))),((K182*1)+(L182*2)+(M182*3)+(N182*4)+(O182*5))/J182,IF(OR(ISNUMBER(P157),ISNUMBER(P163)),IF(ISNUMBER(P157),AVERAGE(P157,G163),AVERAGE(G157,P163)),""))</f>
        <v/>
      </c>
      <c r="Q182" s="68" t="str">
        <f>IF(AND((ISNUMBER(Q157)),(ISNUMBER(Q163))),(K182+L182)/J182,IF(OR(ISNUMBER(Q157),ISNUMBER(Q163)),IF(ISNUMBER(Q157),AVERAGE(Q157,H163),AVERAGE(H157,Q163)),""))</f>
        <v/>
      </c>
      <c r="R182" s="68" t="str">
        <f>IF(AND((ISNUMBER(R157)),(ISNUMBER(R163))),(N182+O182)/J182,IF(OR(ISNUMBER(R157),ISNUMBER(R163)),IF(ISNUMBER(R157),AVERAGE(R157,I163),AVERAGE(I157,R163)),""))</f>
        <v/>
      </c>
      <c r="S182" s="219"/>
      <c r="T182" s="219"/>
      <c r="U182" s="219"/>
    </row>
    <row r="183" spans="1:21" x14ac:dyDescent="0.15">
      <c r="A183" s="219"/>
      <c r="B183" s="219"/>
      <c r="C183" s="219"/>
      <c r="D183" s="219"/>
      <c r="E183" s="220"/>
      <c r="F183" s="221"/>
      <c r="G183" s="219"/>
      <c r="H183" s="222"/>
      <c r="I183" s="222"/>
      <c r="J183" s="219"/>
      <c r="K183" s="219"/>
      <c r="L183" s="219"/>
      <c r="M183" s="219"/>
      <c r="N183" s="219"/>
      <c r="O183" s="219"/>
      <c r="P183" s="219"/>
      <c r="Q183" s="219"/>
      <c r="R183" s="219"/>
      <c r="S183" s="219"/>
      <c r="T183" s="219"/>
      <c r="U183" s="219"/>
    </row>
  </sheetData>
  <mergeCells count="141">
    <mergeCell ref="H170:L170"/>
    <mergeCell ref="H140:L140"/>
    <mergeCell ref="H110:L110"/>
    <mergeCell ref="H50:L50"/>
    <mergeCell ref="H80:L80"/>
    <mergeCell ref="J65:R65"/>
    <mergeCell ref="J95:R95"/>
    <mergeCell ref="J94:R94"/>
    <mergeCell ref="J124:R124"/>
    <mergeCell ref="H54:L54"/>
    <mergeCell ref="H55:L55"/>
    <mergeCell ref="H56:L56"/>
    <mergeCell ref="H57:L57"/>
    <mergeCell ref="H58:L58"/>
    <mergeCell ref="H59:L59"/>
    <mergeCell ref="H60:L60"/>
    <mergeCell ref="J154:R154"/>
    <mergeCell ref="P128:R132"/>
    <mergeCell ref="H115:L115"/>
    <mergeCell ref="H86:L86"/>
    <mergeCell ref="H87:L87"/>
    <mergeCell ref="H88:L88"/>
    <mergeCell ref="H89:L89"/>
    <mergeCell ref="H90:L90"/>
    <mergeCell ref="P181:R181"/>
    <mergeCell ref="G5:I5"/>
    <mergeCell ref="B139:C139"/>
    <mergeCell ref="P151:R151"/>
    <mergeCell ref="A154:B154"/>
    <mergeCell ref="B155:C155"/>
    <mergeCell ref="J155:R155"/>
    <mergeCell ref="B109:C109"/>
    <mergeCell ref="P121:R121"/>
    <mergeCell ref="A124:B124"/>
    <mergeCell ref="J125:R125"/>
    <mergeCell ref="B79:C79"/>
    <mergeCell ref="P91:R91"/>
    <mergeCell ref="P68:R72"/>
    <mergeCell ref="P74:R78"/>
    <mergeCell ref="P98:R102"/>
    <mergeCell ref="B169:C169"/>
    <mergeCell ref="P134:R138"/>
    <mergeCell ref="P158:R162"/>
    <mergeCell ref="P164:R168"/>
    <mergeCell ref="B125:C125"/>
    <mergeCell ref="B151:F151"/>
    <mergeCell ref="G155:I155"/>
    <mergeCell ref="D154:I154"/>
    <mergeCell ref="B121:F121"/>
    <mergeCell ref="G95:I95"/>
    <mergeCell ref="G125:I125"/>
    <mergeCell ref="D94:I94"/>
    <mergeCell ref="D124:I124"/>
    <mergeCell ref="A1:U1"/>
    <mergeCell ref="A2:C2"/>
    <mergeCell ref="A94:B94"/>
    <mergeCell ref="B95:C95"/>
    <mergeCell ref="A4:B4"/>
    <mergeCell ref="B5:C5"/>
    <mergeCell ref="B91:F91"/>
    <mergeCell ref="J35:R35"/>
    <mergeCell ref="P61:R61"/>
    <mergeCell ref="B65:C65"/>
    <mergeCell ref="A34:B34"/>
    <mergeCell ref="G35:I35"/>
    <mergeCell ref="G65:I65"/>
    <mergeCell ref="D4:I4"/>
    <mergeCell ref="J4:R4"/>
    <mergeCell ref="J5:R5"/>
    <mergeCell ref="H22:L22"/>
    <mergeCell ref="H23:L23"/>
    <mergeCell ref="H29:L29"/>
    <mergeCell ref="B181:F181"/>
    <mergeCell ref="P8:R12"/>
    <mergeCell ref="P14:R18"/>
    <mergeCell ref="C32:D32"/>
    <mergeCell ref="C62:D62"/>
    <mergeCell ref="C92:D92"/>
    <mergeCell ref="B19:C19"/>
    <mergeCell ref="P31:R31"/>
    <mergeCell ref="P38:R42"/>
    <mergeCell ref="P44:R48"/>
    <mergeCell ref="B49:C49"/>
    <mergeCell ref="A64:B64"/>
    <mergeCell ref="B35:C35"/>
    <mergeCell ref="C122:D122"/>
    <mergeCell ref="C152:D152"/>
    <mergeCell ref="P104:R108"/>
    <mergeCell ref="B61:F61"/>
    <mergeCell ref="B31:F31"/>
    <mergeCell ref="D34:I34"/>
    <mergeCell ref="D64:I64"/>
    <mergeCell ref="J34:R34"/>
    <mergeCell ref="J64:R64"/>
    <mergeCell ref="H20:L20"/>
    <mergeCell ref="H21:L21"/>
    <mergeCell ref="H142:L142"/>
    <mergeCell ref="H143:L143"/>
    <mergeCell ref="H144:L144"/>
    <mergeCell ref="H24:L24"/>
    <mergeCell ref="H25:L25"/>
    <mergeCell ref="H26:L26"/>
    <mergeCell ref="H27:L27"/>
    <mergeCell ref="H28:L28"/>
    <mergeCell ref="H111:L111"/>
    <mergeCell ref="H112:L112"/>
    <mergeCell ref="H113:L113"/>
    <mergeCell ref="H114:L114"/>
    <mergeCell ref="H30:L30"/>
    <mergeCell ref="H51:L51"/>
    <mergeCell ref="H52:L52"/>
    <mergeCell ref="H53:L53"/>
    <mergeCell ref="H81:L81"/>
    <mergeCell ref="H82:L82"/>
    <mergeCell ref="H83:L83"/>
    <mergeCell ref="H84:L84"/>
    <mergeCell ref="H85:L85"/>
    <mergeCell ref="H174:L174"/>
    <mergeCell ref="H175:L175"/>
    <mergeCell ref="H176:L176"/>
    <mergeCell ref="H177:L177"/>
    <mergeCell ref="H178:L178"/>
    <mergeCell ref="H179:L179"/>
    <mergeCell ref="H180:L180"/>
    <mergeCell ref="C182:D182"/>
    <mergeCell ref="E2:T2"/>
    <mergeCell ref="H145:L145"/>
    <mergeCell ref="H146:L146"/>
    <mergeCell ref="H147:L147"/>
    <mergeCell ref="H148:L148"/>
    <mergeCell ref="H149:L149"/>
    <mergeCell ref="H150:L150"/>
    <mergeCell ref="H171:L171"/>
    <mergeCell ref="H172:L172"/>
    <mergeCell ref="H173:L173"/>
    <mergeCell ref="H116:L116"/>
    <mergeCell ref="H117:L117"/>
    <mergeCell ref="H118:L118"/>
    <mergeCell ref="H119:L119"/>
    <mergeCell ref="H120:L120"/>
    <mergeCell ref="H141:L141"/>
  </mergeCells>
  <dataValidations xWindow="1065" yWindow="793" count="2">
    <dataValidation allowBlank="1" showInputMessage="1" showErrorMessage="1" errorTitle="Don't enter anything here" error="The template will assign the appropriate item number based on the course evaluation data you enter in the green fields." sqref="E7 E13 E37 E43 E67 E73 E97 E103 E127 E133 E157 E163" xr:uid="{CC3078D0-F2B9-4F29-B827-63B2E3A228A4}"/>
    <dataValidation type="list" allowBlank="1" showInputMessage="1" showErrorMessage="1" sqref="G21:G30 G51:G60 G81:G90 G111:G120 G141:G150 G171:G180" xr:uid="{5326AA22-5BC0-4CDA-A176-4F6187901A9F}">
      <formula1>"Yes,No,N/A"</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1065" yWindow="793" count="1">
        <x14:dataValidation type="list" allowBlank="1" showInputMessage="1" showErrorMessage="1" xr:uid="{E1459820-C416-4E8D-B18B-A404B2FCDBF0}">
          <x14:formula1>
            <xm:f>'Teaching Library'!$E$12:$E$54</xm:f>
          </x14:formula1>
          <xm:sqref>D141:D150 D21:D30 D81:D90 D51:D60 D111:D120 D171:D180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2A14-A8BD-49E6-8A5C-27FACF12B0A2}">
  <sheetPr>
    <tabColor rgb="FFFFFF00"/>
  </sheetPr>
  <dimension ref="A1:H76"/>
  <sheetViews>
    <sheetView topLeftCell="A49" zoomScaleNormal="100" workbookViewId="0">
      <selection activeCell="A58" sqref="A58:E59"/>
    </sheetView>
  </sheetViews>
  <sheetFormatPr baseColWidth="10" defaultColWidth="9" defaultRowHeight="14" x14ac:dyDescent="0.15"/>
  <cols>
    <col min="1" max="1" width="3" style="25" customWidth="1"/>
    <col min="2" max="3" width="3.6640625" style="1" customWidth="1"/>
    <col min="4" max="4" width="73.1640625" style="1" customWidth="1"/>
    <col min="5" max="5" width="38.6640625" style="18" customWidth="1"/>
    <col min="6" max="6" width="9.1640625" style="141" customWidth="1"/>
    <col min="7" max="7" width="9" style="142"/>
    <col min="8" max="8" width="15.6640625" style="141" bestFit="1" customWidth="1"/>
    <col min="9" max="16384" width="9" style="1"/>
  </cols>
  <sheetData>
    <row r="1" spans="1:8" s="133" customFormat="1" ht="25" x14ac:dyDescent="0.25">
      <c r="A1" s="356" t="s">
        <v>259</v>
      </c>
      <c r="B1" s="356"/>
      <c r="C1" s="356"/>
      <c r="D1" s="356"/>
      <c r="E1" s="356"/>
      <c r="F1" s="356"/>
      <c r="G1" s="356"/>
      <c r="H1" s="356"/>
    </row>
    <row r="2" spans="1:8" x14ac:dyDescent="0.15">
      <c r="A2" s="352" t="s">
        <v>372</v>
      </c>
      <c r="B2" s="352"/>
      <c r="C2" s="352"/>
      <c r="D2" s="352"/>
    </row>
    <row r="3" spans="1:8" x14ac:dyDescent="0.15">
      <c r="A3" s="352" t="s">
        <v>373</v>
      </c>
      <c r="B3" s="352"/>
      <c r="C3" s="352"/>
      <c r="D3" s="352"/>
      <c r="E3" s="18" t="s">
        <v>142</v>
      </c>
      <c r="F3" s="141" t="s">
        <v>143</v>
      </c>
      <c r="G3" s="142" t="s">
        <v>2</v>
      </c>
      <c r="H3" s="141" t="s">
        <v>47</v>
      </c>
    </row>
    <row r="4" spans="1:8" ht="30" customHeight="1" x14ac:dyDescent="0.15">
      <c r="A4" s="258">
        <v>1</v>
      </c>
      <c r="B4" s="308" t="s">
        <v>374</v>
      </c>
      <c r="C4" s="308"/>
      <c r="D4" s="308"/>
      <c r="E4" s="130" t="s">
        <v>415</v>
      </c>
      <c r="F4" s="143" t="s">
        <v>373</v>
      </c>
      <c r="G4" s="143" t="s">
        <v>373</v>
      </c>
      <c r="H4" s="143" t="s">
        <v>373</v>
      </c>
    </row>
    <row r="5" spans="1:8" ht="15" x14ac:dyDescent="0.15">
      <c r="A5" s="131" t="s">
        <v>373</v>
      </c>
      <c r="B5" s="21" t="s">
        <v>0</v>
      </c>
      <c r="C5" s="354" t="s">
        <v>375</v>
      </c>
      <c r="D5" s="354"/>
      <c r="E5" s="130" t="s">
        <v>416</v>
      </c>
      <c r="F5" s="143" t="s">
        <v>133</v>
      </c>
      <c r="G5" s="143">
        <v>12</v>
      </c>
      <c r="H5" s="143" t="s">
        <v>373</v>
      </c>
    </row>
    <row r="6" spans="1:8" ht="30" x14ac:dyDescent="0.15">
      <c r="A6" s="131" t="s">
        <v>373</v>
      </c>
      <c r="B6" s="21" t="s">
        <v>373</v>
      </c>
      <c r="C6" s="21" t="s">
        <v>45</v>
      </c>
      <c r="D6" s="145" t="s">
        <v>376</v>
      </c>
      <c r="E6" s="130" t="s">
        <v>417</v>
      </c>
      <c r="F6" s="143" t="s">
        <v>418</v>
      </c>
      <c r="G6" s="143">
        <v>2</v>
      </c>
      <c r="H6" s="143" t="s">
        <v>373</v>
      </c>
    </row>
    <row r="7" spans="1:8" ht="15" x14ac:dyDescent="0.15">
      <c r="A7" s="131" t="s">
        <v>373</v>
      </c>
      <c r="B7" s="21" t="s">
        <v>373</v>
      </c>
      <c r="C7" s="21" t="s">
        <v>46</v>
      </c>
      <c r="D7" s="145" t="s">
        <v>377</v>
      </c>
      <c r="E7" s="130" t="s">
        <v>419</v>
      </c>
      <c r="F7" s="143" t="s">
        <v>420</v>
      </c>
      <c r="G7" s="143">
        <v>0.1</v>
      </c>
      <c r="H7" s="143" t="s">
        <v>373</v>
      </c>
    </row>
    <row r="8" spans="1:8" ht="30" x14ac:dyDescent="0.15">
      <c r="A8" s="131" t="s">
        <v>373</v>
      </c>
      <c r="B8" s="21" t="s">
        <v>1</v>
      </c>
      <c r="C8" s="354" t="s">
        <v>378</v>
      </c>
      <c r="D8" s="354"/>
      <c r="E8" s="130" t="s">
        <v>421</v>
      </c>
      <c r="F8" s="143" t="s">
        <v>273</v>
      </c>
      <c r="G8" s="143">
        <v>4</v>
      </c>
      <c r="H8" s="143" t="s">
        <v>373</v>
      </c>
    </row>
    <row r="9" spans="1:8" ht="15" x14ac:dyDescent="0.15">
      <c r="A9" s="131" t="s">
        <v>373</v>
      </c>
      <c r="B9" s="21" t="s">
        <v>3</v>
      </c>
      <c r="C9" s="354" t="s">
        <v>379</v>
      </c>
      <c r="D9" s="354"/>
      <c r="E9" s="130" t="s">
        <v>422</v>
      </c>
      <c r="F9" s="143" t="s">
        <v>276</v>
      </c>
      <c r="G9" s="143">
        <v>1</v>
      </c>
      <c r="H9" s="143" t="s">
        <v>423</v>
      </c>
    </row>
    <row r="10" spans="1:8" ht="30.75" customHeight="1" x14ac:dyDescent="0.15">
      <c r="A10" s="131" t="s">
        <v>373</v>
      </c>
      <c r="B10" s="21" t="s">
        <v>5</v>
      </c>
      <c r="C10" s="354" t="s">
        <v>380</v>
      </c>
      <c r="D10" s="354"/>
      <c r="E10" s="130" t="s">
        <v>424</v>
      </c>
      <c r="F10" s="143" t="s">
        <v>127</v>
      </c>
      <c r="G10" s="143">
        <v>2.5</v>
      </c>
      <c r="H10" s="143" t="s">
        <v>425</v>
      </c>
    </row>
    <row r="11" spans="1:8" ht="15" x14ac:dyDescent="0.15">
      <c r="A11" s="131" t="s">
        <v>373</v>
      </c>
      <c r="B11" s="21" t="s">
        <v>6</v>
      </c>
      <c r="C11" s="354" t="s">
        <v>381</v>
      </c>
      <c r="D11" s="354"/>
      <c r="E11" s="130" t="s">
        <v>426</v>
      </c>
      <c r="F11" s="143" t="s">
        <v>373</v>
      </c>
      <c r="G11" s="143" t="s">
        <v>373</v>
      </c>
      <c r="H11" s="143" t="s">
        <v>373</v>
      </c>
    </row>
    <row r="12" spans="1:8" ht="15" x14ac:dyDescent="0.15">
      <c r="A12" s="131" t="s">
        <v>373</v>
      </c>
      <c r="B12" s="21" t="s">
        <v>373</v>
      </c>
      <c r="C12" s="21" t="s">
        <v>45</v>
      </c>
      <c r="D12" s="145" t="s">
        <v>382</v>
      </c>
      <c r="E12" s="130" t="s">
        <v>427</v>
      </c>
      <c r="F12" s="143" t="s">
        <v>428</v>
      </c>
      <c r="G12" s="143">
        <v>2.5</v>
      </c>
      <c r="H12" s="143" t="s">
        <v>373</v>
      </c>
    </row>
    <row r="13" spans="1:8" ht="30" x14ac:dyDescent="0.15">
      <c r="A13" s="131" t="s">
        <v>373</v>
      </c>
      <c r="B13" s="21" t="s">
        <v>373</v>
      </c>
      <c r="C13" s="21" t="s">
        <v>46</v>
      </c>
      <c r="D13" s="145" t="s">
        <v>383</v>
      </c>
      <c r="E13" s="130" t="s">
        <v>429</v>
      </c>
      <c r="F13" s="143" t="s">
        <v>430</v>
      </c>
      <c r="G13" s="143">
        <v>1</v>
      </c>
      <c r="H13" s="143" t="s">
        <v>373</v>
      </c>
    </row>
    <row r="14" spans="1:8" ht="15" x14ac:dyDescent="0.15">
      <c r="A14" s="131" t="s">
        <v>373</v>
      </c>
      <c r="B14" s="21" t="s">
        <v>7</v>
      </c>
      <c r="C14" s="354" t="s">
        <v>384</v>
      </c>
      <c r="D14" s="354"/>
      <c r="E14" s="130" t="s">
        <v>431</v>
      </c>
      <c r="F14" s="143" t="s">
        <v>432</v>
      </c>
      <c r="G14" s="143">
        <v>7</v>
      </c>
      <c r="H14" s="143" t="s">
        <v>373</v>
      </c>
    </row>
    <row r="15" spans="1:8" ht="15" x14ac:dyDescent="0.15">
      <c r="A15" s="131" t="s">
        <v>373</v>
      </c>
      <c r="B15" s="21" t="s">
        <v>373</v>
      </c>
      <c r="C15" s="21" t="s">
        <v>45</v>
      </c>
      <c r="D15" s="145" t="s">
        <v>385</v>
      </c>
      <c r="E15" s="130" t="s">
        <v>433</v>
      </c>
      <c r="F15" s="143" t="s">
        <v>434</v>
      </c>
      <c r="G15" s="143">
        <v>1</v>
      </c>
      <c r="H15" s="143" t="s">
        <v>373</v>
      </c>
    </row>
    <row r="16" spans="1:8" ht="30.75" customHeight="1" x14ac:dyDescent="0.15">
      <c r="A16" s="131" t="s">
        <v>373</v>
      </c>
      <c r="B16" s="21" t="s">
        <v>8</v>
      </c>
      <c r="C16" s="355" t="s">
        <v>386</v>
      </c>
      <c r="D16" s="355"/>
      <c r="E16" s="130" t="s">
        <v>435</v>
      </c>
      <c r="F16" s="143" t="s">
        <v>436</v>
      </c>
      <c r="G16" s="143">
        <v>5</v>
      </c>
      <c r="H16" s="143" t="s">
        <v>373</v>
      </c>
    </row>
    <row r="17" spans="1:8" ht="15" x14ac:dyDescent="0.15">
      <c r="A17" s="131" t="s">
        <v>373</v>
      </c>
      <c r="B17" s="21" t="s">
        <v>48</v>
      </c>
      <c r="C17" s="354" t="s">
        <v>387</v>
      </c>
      <c r="D17" s="354"/>
      <c r="E17" s="130" t="s">
        <v>437</v>
      </c>
      <c r="F17" s="143" t="s">
        <v>373</v>
      </c>
      <c r="G17" s="143" t="s">
        <v>373</v>
      </c>
      <c r="H17" s="143" t="s">
        <v>373</v>
      </c>
    </row>
    <row r="18" spans="1:8" ht="30" x14ac:dyDescent="0.15">
      <c r="A18" s="131" t="s">
        <v>373</v>
      </c>
      <c r="B18" s="21" t="s">
        <v>373</v>
      </c>
      <c r="C18" s="21" t="s">
        <v>45</v>
      </c>
      <c r="D18" s="145" t="s">
        <v>388</v>
      </c>
      <c r="E18" s="130" t="s">
        <v>438</v>
      </c>
      <c r="F18" s="143" t="s">
        <v>439</v>
      </c>
      <c r="G18" s="143">
        <v>4</v>
      </c>
      <c r="H18" s="143" t="s">
        <v>373</v>
      </c>
    </row>
    <row r="19" spans="1:8" ht="30" x14ac:dyDescent="0.15">
      <c r="A19" s="131" t="s">
        <v>373</v>
      </c>
      <c r="B19" s="21" t="s">
        <v>373</v>
      </c>
      <c r="C19" s="21" t="s">
        <v>46</v>
      </c>
      <c r="D19" s="145" t="s">
        <v>389</v>
      </c>
      <c r="E19" s="130" t="s">
        <v>440</v>
      </c>
      <c r="F19" s="143" t="s">
        <v>441</v>
      </c>
      <c r="G19" s="143">
        <v>2</v>
      </c>
      <c r="H19" s="143" t="s">
        <v>373</v>
      </c>
    </row>
    <row r="20" spans="1:8" ht="30" x14ac:dyDescent="0.15">
      <c r="A20" s="131" t="s">
        <v>373</v>
      </c>
      <c r="B20" s="21" t="s">
        <v>45</v>
      </c>
      <c r="C20" s="354" t="s">
        <v>390</v>
      </c>
      <c r="D20" s="354"/>
      <c r="E20" s="130" t="s">
        <v>442</v>
      </c>
      <c r="F20" s="143" t="s">
        <v>443</v>
      </c>
      <c r="G20" s="143">
        <v>2.5</v>
      </c>
      <c r="H20" s="143" t="s">
        <v>373</v>
      </c>
    </row>
    <row r="21" spans="1:8" ht="31.5" customHeight="1" x14ac:dyDescent="0.15">
      <c r="A21" s="131" t="s">
        <v>373</v>
      </c>
      <c r="B21" s="21" t="s">
        <v>49</v>
      </c>
      <c r="C21" s="355" t="s">
        <v>500</v>
      </c>
      <c r="D21" s="355"/>
      <c r="E21" s="130" t="s">
        <v>444</v>
      </c>
      <c r="F21" s="143" t="s">
        <v>445</v>
      </c>
      <c r="G21" s="143">
        <v>2</v>
      </c>
      <c r="H21" s="143" t="s">
        <v>373</v>
      </c>
    </row>
    <row r="22" spans="1:8" ht="15" x14ac:dyDescent="0.15">
      <c r="A22" s="131" t="s">
        <v>373</v>
      </c>
      <c r="B22" s="21" t="s">
        <v>373</v>
      </c>
      <c r="C22" s="21" t="s">
        <v>373</v>
      </c>
      <c r="D22" s="145" t="s">
        <v>373</v>
      </c>
      <c r="E22" s="130" t="s">
        <v>373</v>
      </c>
      <c r="F22" s="143" t="s">
        <v>373</v>
      </c>
      <c r="G22" s="143" t="s">
        <v>373</v>
      </c>
      <c r="H22" s="143" t="s">
        <v>373</v>
      </c>
    </row>
    <row r="23" spans="1:8" ht="15" x14ac:dyDescent="0.15">
      <c r="A23" s="131">
        <v>2</v>
      </c>
      <c r="B23" s="309" t="s">
        <v>391</v>
      </c>
      <c r="C23" s="309"/>
      <c r="D23" s="309"/>
      <c r="E23" s="130" t="s">
        <v>446</v>
      </c>
      <c r="F23" s="143" t="s">
        <v>373</v>
      </c>
      <c r="G23" s="143" t="s">
        <v>373</v>
      </c>
      <c r="H23" s="143" t="s">
        <v>373</v>
      </c>
    </row>
    <row r="24" spans="1:8" ht="15" x14ac:dyDescent="0.15">
      <c r="A24" s="131" t="s">
        <v>373</v>
      </c>
      <c r="B24" s="21" t="s">
        <v>0</v>
      </c>
      <c r="C24" s="354" t="s">
        <v>392</v>
      </c>
      <c r="D24" s="354"/>
      <c r="E24" s="130" t="s">
        <v>447</v>
      </c>
      <c r="F24" s="143" t="s">
        <v>134</v>
      </c>
      <c r="G24" s="143">
        <v>2</v>
      </c>
      <c r="H24" s="143" t="s">
        <v>373</v>
      </c>
    </row>
    <row r="25" spans="1:8" ht="15.75" customHeight="1" x14ac:dyDescent="0.15">
      <c r="A25" s="131" t="s">
        <v>373</v>
      </c>
      <c r="B25" s="21" t="s">
        <v>1</v>
      </c>
      <c r="C25" s="354" t="s">
        <v>393</v>
      </c>
      <c r="D25" s="354"/>
      <c r="E25" s="130" t="s">
        <v>448</v>
      </c>
      <c r="F25" s="143" t="s">
        <v>373</v>
      </c>
      <c r="G25" s="143" t="s">
        <v>373</v>
      </c>
      <c r="H25" s="143" t="s">
        <v>373</v>
      </c>
    </row>
    <row r="26" spans="1:8" ht="30" x14ac:dyDescent="0.15">
      <c r="A26" s="131" t="s">
        <v>373</v>
      </c>
      <c r="B26" s="21" t="s">
        <v>373</v>
      </c>
      <c r="C26" s="1" t="s">
        <v>45</v>
      </c>
      <c r="D26" s="1" t="s">
        <v>394</v>
      </c>
      <c r="E26" s="130" t="s">
        <v>449</v>
      </c>
      <c r="F26" s="143" t="s">
        <v>450</v>
      </c>
      <c r="G26" s="143">
        <v>0.25</v>
      </c>
      <c r="H26" s="143" t="s">
        <v>373</v>
      </c>
    </row>
    <row r="27" spans="1:8" ht="30" x14ac:dyDescent="0.15">
      <c r="A27" s="131" t="s">
        <v>373</v>
      </c>
      <c r="B27" s="21" t="s">
        <v>373</v>
      </c>
      <c r="C27" s="1" t="s">
        <v>46</v>
      </c>
      <c r="D27" s="1" t="s">
        <v>395</v>
      </c>
      <c r="E27" s="130" t="s">
        <v>451</v>
      </c>
      <c r="F27" s="143" t="s">
        <v>452</v>
      </c>
      <c r="G27" s="143">
        <v>0.5</v>
      </c>
      <c r="H27" s="143" t="s">
        <v>373</v>
      </c>
    </row>
    <row r="28" spans="1:8" ht="15" x14ac:dyDescent="0.15">
      <c r="A28" s="131" t="s">
        <v>373</v>
      </c>
      <c r="B28" s="21" t="s">
        <v>3</v>
      </c>
      <c r="C28" s="354" t="s">
        <v>396</v>
      </c>
      <c r="D28" s="354"/>
      <c r="E28" s="130" t="s">
        <v>453</v>
      </c>
      <c r="F28" s="143" t="s">
        <v>135</v>
      </c>
      <c r="G28" s="143">
        <v>1</v>
      </c>
      <c r="H28" s="143" t="s">
        <v>373</v>
      </c>
    </row>
    <row r="29" spans="1:8" ht="28" customHeight="1" x14ac:dyDescent="0.15">
      <c r="A29" s="131" t="s">
        <v>373</v>
      </c>
      <c r="B29" s="21" t="s">
        <v>5</v>
      </c>
      <c r="C29" s="354" t="s">
        <v>397</v>
      </c>
      <c r="D29" s="354"/>
      <c r="E29" s="130" t="s">
        <v>454</v>
      </c>
      <c r="F29" s="143" t="s">
        <v>123</v>
      </c>
      <c r="G29" s="143">
        <v>1</v>
      </c>
      <c r="H29" s="143" t="s">
        <v>455</v>
      </c>
    </row>
    <row r="30" spans="1:8" ht="15" x14ac:dyDescent="0.15">
      <c r="A30" s="131" t="s">
        <v>373</v>
      </c>
      <c r="B30" s="21" t="s">
        <v>373</v>
      </c>
      <c r="C30" s="1">
        <v>0</v>
      </c>
      <c r="D30" s="1">
        <v>0</v>
      </c>
      <c r="E30" s="130" t="s">
        <v>373</v>
      </c>
      <c r="F30" s="143" t="s">
        <v>373</v>
      </c>
      <c r="G30" s="143" t="s">
        <v>373</v>
      </c>
      <c r="H30" s="143" t="s">
        <v>373</v>
      </c>
    </row>
    <row r="31" spans="1:8" ht="15" x14ac:dyDescent="0.15">
      <c r="A31" s="131">
        <v>3</v>
      </c>
      <c r="B31" s="353" t="s">
        <v>398</v>
      </c>
      <c r="C31" s="353"/>
      <c r="D31" s="353"/>
      <c r="E31" s="130" t="s">
        <v>456</v>
      </c>
      <c r="F31" s="143" t="s">
        <v>373</v>
      </c>
      <c r="G31" s="143" t="s">
        <v>373</v>
      </c>
      <c r="H31" s="143" t="s">
        <v>373</v>
      </c>
    </row>
    <row r="32" spans="1:8" ht="31.5" customHeight="1" x14ac:dyDescent="0.15">
      <c r="A32" s="131" t="s">
        <v>373</v>
      </c>
      <c r="B32" s="21" t="s">
        <v>0</v>
      </c>
      <c r="C32" s="354" t="s">
        <v>399</v>
      </c>
      <c r="D32" s="354"/>
      <c r="E32" s="130" t="s">
        <v>457</v>
      </c>
      <c r="F32" s="143" t="s">
        <v>140</v>
      </c>
      <c r="G32" s="143">
        <v>3</v>
      </c>
      <c r="H32" s="143" t="s">
        <v>373</v>
      </c>
    </row>
    <row r="33" spans="1:8" ht="14" customHeight="1" x14ac:dyDescent="0.15">
      <c r="A33" s="131" t="s">
        <v>373</v>
      </c>
      <c r="B33" s="21" t="s">
        <v>1</v>
      </c>
      <c r="C33" s="354" t="s">
        <v>400</v>
      </c>
      <c r="D33" s="354"/>
      <c r="E33" s="130" t="s">
        <v>458</v>
      </c>
      <c r="F33" s="143" t="s">
        <v>373</v>
      </c>
      <c r="G33" s="143" t="s">
        <v>373</v>
      </c>
      <c r="H33" s="143" t="s">
        <v>373</v>
      </c>
    </row>
    <row r="34" spans="1:8" ht="15" x14ac:dyDescent="0.15">
      <c r="A34" s="131" t="s">
        <v>373</v>
      </c>
      <c r="B34" s="21" t="s">
        <v>373</v>
      </c>
      <c r="C34" s="21" t="s">
        <v>45</v>
      </c>
      <c r="D34" s="144" t="s">
        <v>401</v>
      </c>
      <c r="E34" s="130" t="s">
        <v>459</v>
      </c>
      <c r="F34" s="143" t="s">
        <v>460</v>
      </c>
      <c r="G34" s="143">
        <v>4</v>
      </c>
      <c r="H34" s="143" t="s">
        <v>373</v>
      </c>
    </row>
    <row r="35" spans="1:8" ht="15" x14ac:dyDescent="0.15">
      <c r="A35" s="131" t="s">
        <v>373</v>
      </c>
      <c r="B35" s="21" t="s">
        <v>373</v>
      </c>
      <c r="C35" s="21" t="s">
        <v>46</v>
      </c>
      <c r="D35" s="144" t="s">
        <v>402</v>
      </c>
      <c r="E35" s="130" t="s">
        <v>461</v>
      </c>
      <c r="F35" s="143" t="s">
        <v>462</v>
      </c>
      <c r="G35" s="143">
        <v>2</v>
      </c>
      <c r="H35" s="143" t="s">
        <v>373</v>
      </c>
    </row>
    <row r="36" spans="1:8" ht="15" x14ac:dyDescent="0.15">
      <c r="A36" s="131" t="s">
        <v>373</v>
      </c>
      <c r="B36" s="21" t="s">
        <v>3</v>
      </c>
      <c r="C36" s="354" t="s">
        <v>403</v>
      </c>
      <c r="D36" s="354"/>
      <c r="E36" s="130" t="s">
        <v>463</v>
      </c>
      <c r="F36" s="143" t="s">
        <v>129</v>
      </c>
      <c r="G36" s="143">
        <v>1</v>
      </c>
      <c r="H36" s="143" t="s">
        <v>373</v>
      </c>
    </row>
    <row r="37" spans="1:8" ht="30.75" customHeight="1" x14ac:dyDescent="0.15">
      <c r="A37" s="131" t="s">
        <v>373</v>
      </c>
      <c r="B37" s="21" t="s">
        <v>5</v>
      </c>
      <c r="C37" s="354" t="s">
        <v>404</v>
      </c>
      <c r="D37" s="354"/>
      <c r="E37" s="130" t="s">
        <v>464</v>
      </c>
      <c r="F37" s="143" t="s">
        <v>144</v>
      </c>
      <c r="G37" s="143">
        <v>1</v>
      </c>
      <c r="H37" s="143" t="s">
        <v>373</v>
      </c>
    </row>
    <row r="38" spans="1:8" ht="15" x14ac:dyDescent="0.15">
      <c r="A38" s="131" t="s">
        <v>373</v>
      </c>
      <c r="B38" s="21" t="s">
        <v>373</v>
      </c>
      <c r="C38" s="21" t="s">
        <v>373</v>
      </c>
      <c r="D38" s="21" t="s">
        <v>373</v>
      </c>
      <c r="E38" s="145" t="s">
        <v>373</v>
      </c>
      <c r="F38" s="143" t="s">
        <v>373</v>
      </c>
      <c r="G38" s="143" t="s">
        <v>373</v>
      </c>
      <c r="H38" s="143" t="s">
        <v>373</v>
      </c>
    </row>
    <row r="39" spans="1:8" ht="30.75" customHeight="1" x14ac:dyDescent="0.15">
      <c r="A39" s="131">
        <v>4</v>
      </c>
      <c r="B39" s="357" t="s">
        <v>405</v>
      </c>
      <c r="C39" s="357"/>
      <c r="D39" s="357"/>
      <c r="E39" s="130" t="s">
        <v>465</v>
      </c>
      <c r="F39" s="143" t="s">
        <v>373</v>
      </c>
      <c r="G39" s="143" t="s">
        <v>373</v>
      </c>
      <c r="H39" s="143" t="s">
        <v>466</v>
      </c>
    </row>
    <row r="40" spans="1:8" ht="15" x14ac:dyDescent="0.15">
      <c r="A40" s="131" t="s">
        <v>373</v>
      </c>
      <c r="B40" s="21" t="s">
        <v>0</v>
      </c>
      <c r="C40" s="354" t="s">
        <v>345</v>
      </c>
      <c r="D40" s="354"/>
      <c r="E40" s="130" t="s">
        <v>346</v>
      </c>
      <c r="F40" s="143" t="s">
        <v>322</v>
      </c>
      <c r="G40" s="143">
        <v>1</v>
      </c>
      <c r="H40" s="143" t="s">
        <v>373</v>
      </c>
    </row>
    <row r="41" spans="1:8" ht="15" x14ac:dyDescent="0.15">
      <c r="A41" s="131" t="s">
        <v>373</v>
      </c>
      <c r="B41" s="21" t="s">
        <v>1</v>
      </c>
      <c r="C41" s="354" t="s">
        <v>347</v>
      </c>
      <c r="D41" s="354"/>
      <c r="E41" s="130" t="s">
        <v>348</v>
      </c>
      <c r="F41" s="143" t="s">
        <v>325</v>
      </c>
      <c r="G41" s="143">
        <v>2</v>
      </c>
      <c r="H41" s="143" t="s">
        <v>373</v>
      </c>
    </row>
    <row r="42" spans="1:8" ht="15" x14ac:dyDescent="0.15">
      <c r="A42" s="131" t="s">
        <v>373</v>
      </c>
      <c r="B42" s="21" t="s">
        <v>3</v>
      </c>
      <c r="C42" s="354" t="s">
        <v>349</v>
      </c>
      <c r="D42" s="354"/>
      <c r="E42" s="130" t="s">
        <v>350</v>
      </c>
      <c r="F42" s="143" t="s">
        <v>328</v>
      </c>
      <c r="G42" s="143">
        <v>3</v>
      </c>
      <c r="H42" s="143" t="s">
        <v>373</v>
      </c>
    </row>
    <row r="43" spans="1:8" ht="15" x14ac:dyDescent="0.15">
      <c r="A43" s="131" t="s">
        <v>373</v>
      </c>
      <c r="B43" s="21" t="s">
        <v>5</v>
      </c>
      <c r="C43" s="354" t="s">
        <v>351</v>
      </c>
      <c r="D43" s="354"/>
      <c r="E43" s="130" t="s">
        <v>352</v>
      </c>
      <c r="F43" s="143" t="s">
        <v>331</v>
      </c>
      <c r="G43" s="143">
        <v>4</v>
      </c>
      <c r="H43" s="143" t="s">
        <v>373</v>
      </c>
    </row>
    <row r="44" spans="1:8" ht="15" x14ac:dyDescent="0.15">
      <c r="A44" s="131" t="s">
        <v>373</v>
      </c>
      <c r="B44" s="21" t="s">
        <v>373</v>
      </c>
      <c r="C44" s="354" t="s">
        <v>373</v>
      </c>
      <c r="D44" s="354"/>
      <c r="E44" s="130" t="s">
        <v>373</v>
      </c>
      <c r="F44" s="143" t="s">
        <v>373</v>
      </c>
      <c r="G44" s="143" t="s">
        <v>373</v>
      </c>
      <c r="H44" s="143" t="s">
        <v>373</v>
      </c>
    </row>
    <row r="45" spans="1:8" ht="30" customHeight="1" x14ac:dyDescent="0.15">
      <c r="A45" s="131">
        <v>5</v>
      </c>
      <c r="B45" s="308" t="s">
        <v>406</v>
      </c>
      <c r="C45" s="308"/>
      <c r="D45" s="308"/>
      <c r="E45" s="130" t="s">
        <v>467</v>
      </c>
      <c r="F45" s="143">
        <v>5</v>
      </c>
      <c r="G45" s="143">
        <v>2</v>
      </c>
      <c r="H45" s="143" t="s">
        <v>373</v>
      </c>
    </row>
    <row r="46" spans="1:8" ht="15" x14ac:dyDescent="0.15">
      <c r="A46" s="131" t="s">
        <v>373</v>
      </c>
      <c r="B46" s="21" t="s">
        <v>373</v>
      </c>
      <c r="C46" s="21" t="s">
        <v>373</v>
      </c>
      <c r="D46" s="21" t="s">
        <v>373</v>
      </c>
      <c r="E46" s="145" t="s">
        <v>373</v>
      </c>
      <c r="F46" s="143" t="s">
        <v>373</v>
      </c>
      <c r="G46" s="143" t="s">
        <v>373</v>
      </c>
      <c r="H46" s="143" t="s">
        <v>373</v>
      </c>
    </row>
    <row r="47" spans="1:8" ht="32.25" customHeight="1" x14ac:dyDescent="0.15">
      <c r="A47" s="131">
        <v>6</v>
      </c>
      <c r="B47" s="308" t="s">
        <v>407</v>
      </c>
      <c r="C47" s="308"/>
      <c r="D47" s="308"/>
      <c r="E47" s="130" t="s">
        <v>468</v>
      </c>
      <c r="F47" s="143">
        <v>6</v>
      </c>
      <c r="G47" s="143">
        <v>1</v>
      </c>
      <c r="H47" s="143" t="s">
        <v>373</v>
      </c>
    </row>
    <row r="48" spans="1:8" ht="15" x14ac:dyDescent="0.15">
      <c r="A48" s="131" t="s">
        <v>373</v>
      </c>
      <c r="B48" s="21" t="s">
        <v>373</v>
      </c>
      <c r="C48" s="21" t="s">
        <v>373</v>
      </c>
      <c r="D48" s="21" t="s">
        <v>373</v>
      </c>
      <c r="E48" s="145" t="s">
        <v>373</v>
      </c>
      <c r="F48" s="143" t="s">
        <v>373</v>
      </c>
      <c r="G48" s="143" t="s">
        <v>373</v>
      </c>
      <c r="H48" s="143" t="s">
        <v>373</v>
      </c>
    </row>
    <row r="49" spans="1:8" ht="31.5" customHeight="1" x14ac:dyDescent="0.15">
      <c r="A49" s="131">
        <v>7</v>
      </c>
      <c r="B49" s="308" t="s">
        <v>408</v>
      </c>
      <c r="C49" s="308"/>
      <c r="D49" s="308"/>
      <c r="E49" s="130" t="s">
        <v>469</v>
      </c>
      <c r="F49" s="143">
        <v>7</v>
      </c>
      <c r="G49" s="143">
        <v>0.25</v>
      </c>
      <c r="H49" s="143" t="s">
        <v>373</v>
      </c>
    </row>
    <row r="50" spans="1:8" ht="15" x14ac:dyDescent="0.15">
      <c r="A50" s="131" t="s">
        <v>373</v>
      </c>
      <c r="B50" s="21" t="s">
        <v>373</v>
      </c>
      <c r="C50" s="21" t="s">
        <v>373</v>
      </c>
      <c r="D50" s="21" t="s">
        <v>373</v>
      </c>
      <c r="E50" s="145" t="s">
        <v>373</v>
      </c>
      <c r="F50" s="143" t="s">
        <v>373</v>
      </c>
      <c r="G50" s="143" t="s">
        <v>373</v>
      </c>
      <c r="H50" s="143" t="s">
        <v>373</v>
      </c>
    </row>
    <row r="51" spans="1:8" ht="14" customHeight="1" x14ac:dyDescent="0.15">
      <c r="A51" s="131">
        <v>8</v>
      </c>
      <c r="B51" s="308" t="s">
        <v>409</v>
      </c>
      <c r="C51" s="308"/>
      <c r="D51" s="308"/>
      <c r="E51" s="130" t="s">
        <v>470</v>
      </c>
      <c r="F51" s="143" t="s">
        <v>373</v>
      </c>
      <c r="G51" s="143" t="s">
        <v>373</v>
      </c>
      <c r="H51" s="143" t="s">
        <v>471</v>
      </c>
    </row>
    <row r="52" spans="1:8" ht="15" x14ac:dyDescent="0.15">
      <c r="A52" s="131" t="s">
        <v>373</v>
      </c>
      <c r="B52" s="21" t="s">
        <v>0</v>
      </c>
      <c r="C52" s="354" t="s">
        <v>410</v>
      </c>
      <c r="D52" s="354"/>
      <c r="E52" s="130" t="s">
        <v>472</v>
      </c>
      <c r="F52" s="143" t="s">
        <v>473</v>
      </c>
      <c r="G52" s="143">
        <v>0.5</v>
      </c>
      <c r="H52" s="143" t="s">
        <v>373</v>
      </c>
    </row>
    <row r="53" spans="1:8" ht="15" x14ac:dyDescent="0.15">
      <c r="A53" s="131" t="s">
        <v>373</v>
      </c>
      <c r="B53" s="21" t="s">
        <v>1</v>
      </c>
      <c r="C53" s="354" t="s">
        <v>411</v>
      </c>
      <c r="D53" s="354"/>
      <c r="E53" s="130" t="s">
        <v>474</v>
      </c>
      <c r="F53" s="143" t="s">
        <v>475</v>
      </c>
      <c r="G53" s="143">
        <v>1</v>
      </c>
      <c r="H53" s="143" t="s">
        <v>373</v>
      </c>
    </row>
    <row r="54" spans="1:8" ht="15" x14ac:dyDescent="0.15">
      <c r="A54" s="131" t="s">
        <v>373</v>
      </c>
      <c r="B54" s="21" t="s">
        <v>3</v>
      </c>
      <c r="C54" s="354" t="s">
        <v>412</v>
      </c>
      <c r="D54" s="354"/>
      <c r="E54" s="130" t="s">
        <v>476</v>
      </c>
      <c r="F54" s="143" t="s">
        <v>373</v>
      </c>
      <c r="G54" s="143" t="s">
        <v>373</v>
      </c>
      <c r="H54" s="143" t="s">
        <v>373</v>
      </c>
    </row>
    <row r="55" spans="1:8" ht="15" x14ac:dyDescent="0.15">
      <c r="A55" s="131" t="s">
        <v>373</v>
      </c>
      <c r="B55" s="21" t="s">
        <v>373</v>
      </c>
      <c r="C55" s="21" t="s">
        <v>45</v>
      </c>
      <c r="D55" s="144" t="s">
        <v>413</v>
      </c>
      <c r="E55" s="130" t="s">
        <v>477</v>
      </c>
      <c r="F55" s="143" t="s">
        <v>478</v>
      </c>
      <c r="G55" s="143">
        <v>0.5</v>
      </c>
      <c r="H55" s="143" t="s">
        <v>373</v>
      </c>
    </row>
    <row r="56" spans="1:8" ht="15" x14ac:dyDescent="0.15">
      <c r="A56" s="131" t="s">
        <v>373</v>
      </c>
      <c r="B56" s="21" t="s">
        <v>373</v>
      </c>
      <c r="C56" s="21" t="s">
        <v>46</v>
      </c>
      <c r="D56" s="144" t="s">
        <v>414</v>
      </c>
      <c r="E56" s="130" t="s">
        <v>479</v>
      </c>
      <c r="F56" s="143" t="s">
        <v>480</v>
      </c>
      <c r="G56" s="143">
        <v>1</v>
      </c>
      <c r="H56" s="143" t="s">
        <v>373</v>
      </c>
    </row>
    <row r="57" spans="1:8" ht="15" x14ac:dyDescent="0.15">
      <c r="A57" s="131" t="s">
        <v>373</v>
      </c>
      <c r="B57" s="21" t="s">
        <v>373</v>
      </c>
      <c r="C57" s="21" t="s">
        <v>373</v>
      </c>
      <c r="D57" s="144" t="s">
        <v>373</v>
      </c>
      <c r="E57" s="130" t="s">
        <v>373</v>
      </c>
      <c r="F57" s="143" t="s">
        <v>373</v>
      </c>
      <c r="G57" s="143" t="s">
        <v>373</v>
      </c>
      <c r="H57" s="143" t="s">
        <v>373</v>
      </c>
    </row>
    <row r="58" spans="1:8" ht="15" x14ac:dyDescent="0.15">
      <c r="A58" s="309" t="s">
        <v>501</v>
      </c>
      <c r="B58" s="309"/>
      <c r="C58" s="309"/>
      <c r="D58" s="144" t="s">
        <v>373</v>
      </c>
      <c r="E58" s="130" t="s">
        <v>373</v>
      </c>
      <c r="F58" s="143" t="s">
        <v>373</v>
      </c>
      <c r="G58" s="143" t="s">
        <v>373</v>
      </c>
      <c r="H58" s="143" t="s">
        <v>373</v>
      </c>
    </row>
    <row r="59" spans="1:8" x14ac:dyDescent="0.15">
      <c r="A59" s="309" t="s">
        <v>502</v>
      </c>
      <c r="B59" s="309"/>
      <c r="C59" s="309"/>
      <c r="D59" s="309"/>
      <c r="E59" s="309"/>
      <c r="F59" s="143" t="s">
        <v>373</v>
      </c>
      <c r="G59" s="143" t="s">
        <v>373</v>
      </c>
      <c r="H59" s="143" t="s">
        <v>373</v>
      </c>
    </row>
    <row r="60" spans="1:8" x14ac:dyDescent="0.15">
      <c r="A60" s="309" t="s">
        <v>373</v>
      </c>
      <c r="B60" s="309"/>
      <c r="C60" s="309"/>
      <c r="D60" s="309"/>
      <c r="E60" s="309"/>
      <c r="F60" s="143" t="s">
        <v>373</v>
      </c>
      <c r="G60" s="143" t="s">
        <v>373</v>
      </c>
      <c r="H60" s="143" t="s">
        <v>373</v>
      </c>
    </row>
    <row r="61" spans="1:8" x14ac:dyDescent="0.15">
      <c r="A61" s="309" t="s">
        <v>373</v>
      </c>
      <c r="B61" s="309"/>
      <c r="C61" s="309"/>
      <c r="D61" s="309"/>
      <c r="E61" s="309"/>
      <c r="F61" s="143" t="s">
        <v>373</v>
      </c>
      <c r="G61" s="143" t="s">
        <v>373</v>
      </c>
      <c r="H61" s="143" t="s">
        <v>373</v>
      </c>
    </row>
    <row r="62" spans="1:8" x14ac:dyDescent="0.15">
      <c r="A62" s="309" t="s">
        <v>373</v>
      </c>
      <c r="B62" s="309"/>
      <c r="C62" s="309"/>
      <c r="D62" s="309"/>
      <c r="E62" s="309"/>
      <c r="F62" s="143" t="s">
        <v>373</v>
      </c>
      <c r="G62" s="143" t="s">
        <v>373</v>
      </c>
      <c r="H62" s="143" t="s">
        <v>373</v>
      </c>
    </row>
    <row r="63" spans="1:8" x14ac:dyDescent="0.15">
      <c r="A63" s="309" t="s">
        <v>373</v>
      </c>
      <c r="B63" s="309"/>
      <c r="C63" s="309"/>
      <c r="D63" s="309"/>
      <c r="E63" s="309"/>
      <c r="F63" s="143" t="s">
        <v>373</v>
      </c>
      <c r="G63" s="143" t="s">
        <v>373</v>
      </c>
      <c r="H63" s="143" t="s">
        <v>373</v>
      </c>
    </row>
    <row r="64" spans="1:8" ht="15" x14ac:dyDescent="0.15">
      <c r="A64" s="131" t="s">
        <v>373</v>
      </c>
      <c r="B64" s="21" t="s">
        <v>373</v>
      </c>
      <c r="C64" s="21" t="s">
        <v>373</v>
      </c>
      <c r="D64" s="144" t="s">
        <v>373</v>
      </c>
      <c r="E64" s="130" t="s">
        <v>373</v>
      </c>
      <c r="F64" s="143" t="s">
        <v>373</v>
      </c>
      <c r="G64" s="143" t="s">
        <v>373</v>
      </c>
      <c r="H64" s="143" t="s">
        <v>373</v>
      </c>
    </row>
    <row r="65" spans="1:8" ht="15" x14ac:dyDescent="0.15">
      <c r="A65" s="131" t="s">
        <v>373</v>
      </c>
      <c r="B65" s="21" t="s">
        <v>373</v>
      </c>
      <c r="C65" s="21" t="s">
        <v>373</v>
      </c>
      <c r="D65" s="144" t="s">
        <v>373</v>
      </c>
      <c r="E65" s="130" t="s">
        <v>373</v>
      </c>
      <c r="F65" s="143" t="s">
        <v>373</v>
      </c>
      <c r="G65" s="143" t="s">
        <v>373</v>
      </c>
      <c r="H65" s="143" t="s">
        <v>373</v>
      </c>
    </row>
    <row r="66" spans="1:8" ht="15" x14ac:dyDescent="0.15">
      <c r="A66" s="131" t="s">
        <v>373</v>
      </c>
      <c r="B66" s="21" t="s">
        <v>373</v>
      </c>
      <c r="C66" s="21" t="s">
        <v>373</v>
      </c>
      <c r="D66" s="144" t="s">
        <v>373</v>
      </c>
      <c r="E66" s="130" t="s">
        <v>373</v>
      </c>
      <c r="F66" s="143" t="s">
        <v>373</v>
      </c>
      <c r="G66" s="143" t="s">
        <v>373</v>
      </c>
      <c r="H66" s="143" t="s">
        <v>373</v>
      </c>
    </row>
    <row r="67" spans="1:8" ht="15" x14ac:dyDescent="0.15">
      <c r="A67" s="131" t="s">
        <v>373</v>
      </c>
      <c r="B67" s="21" t="s">
        <v>373</v>
      </c>
      <c r="C67" s="21" t="s">
        <v>373</v>
      </c>
      <c r="D67" s="144" t="s">
        <v>373</v>
      </c>
      <c r="E67" s="130" t="s">
        <v>373</v>
      </c>
      <c r="F67" s="143" t="s">
        <v>373</v>
      </c>
      <c r="G67" s="143" t="s">
        <v>373</v>
      </c>
      <c r="H67" s="143" t="s">
        <v>373</v>
      </c>
    </row>
    <row r="68" spans="1:8" ht="15" x14ac:dyDescent="0.15">
      <c r="A68" s="131" t="s">
        <v>373</v>
      </c>
      <c r="B68" s="21" t="s">
        <v>373</v>
      </c>
      <c r="C68" s="21" t="s">
        <v>373</v>
      </c>
      <c r="D68" s="144" t="s">
        <v>373</v>
      </c>
      <c r="E68" s="130" t="s">
        <v>373</v>
      </c>
      <c r="F68" s="143" t="s">
        <v>373</v>
      </c>
      <c r="G68" s="143" t="s">
        <v>373</v>
      </c>
      <c r="H68" s="143" t="s">
        <v>373</v>
      </c>
    </row>
    <row r="69" spans="1:8" ht="15" x14ac:dyDescent="0.15">
      <c r="A69" s="131" t="s">
        <v>373</v>
      </c>
      <c r="B69" s="21" t="s">
        <v>373</v>
      </c>
      <c r="C69" s="21" t="s">
        <v>373</v>
      </c>
      <c r="D69" s="144" t="s">
        <v>373</v>
      </c>
      <c r="E69" s="130" t="s">
        <v>373</v>
      </c>
      <c r="F69" s="143" t="s">
        <v>373</v>
      </c>
      <c r="G69" s="143" t="s">
        <v>373</v>
      </c>
      <c r="H69" s="143" t="s">
        <v>373</v>
      </c>
    </row>
    <row r="70" spans="1:8" ht="15" x14ac:dyDescent="0.15">
      <c r="A70" s="131" t="s">
        <v>373</v>
      </c>
      <c r="B70" s="21" t="s">
        <v>373</v>
      </c>
      <c r="C70" s="21" t="s">
        <v>373</v>
      </c>
      <c r="D70" s="144" t="s">
        <v>373</v>
      </c>
      <c r="E70" s="130" t="s">
        <v>373</v>
      </c>
      <c r="F70" s="143" t="s">
        <v>373</v>
      </c>
      <c r="G70" s="143" t="s">
        <v>373</v>
      </c>
      <c r="H70" s="143" t="s">
        <v>373</v>
      </c>
    </row>
    <row r="71" spans="1:8" ht="15" x14ac:dyDescent="0.15">
      <c r="A71" s="131" t="s">
        <v>373</v>
      </c>
      <c r="B71" s="21" t="s">
        <v>373</v>
      </c>
      <c r="C71" s="21" t="s">
        <v>373</v>
      </c>
      <c r="D71" s="144" t="s">
        <v>373</v>
      </c>
      <c r="E71" s="130" t="s">
        <v>373</v>
      </c>
      <c r="F71" s="143" t="s">
        <v>373</v>
      </c>
      <c r="G71" s="143" t="s">
        <v>373</v>
      </c>
      <c r="H71" s="143" t="s">
        <v>373</v>
      </c>
    </row>
    <row r="72" spans="1:8" ht="15" x14ac:dyDescent="0.15">
      <c r="A72" s="131" t="s">
        <v>373</v>
      </c>
      <c r="B72" s="21" t="s">
        <v>373</v>
      </c>
      <c r="C72" s="21" t="s">
        <v>373</v>
      </c>
      <c r="D72" s="144" t="s">
        <v>373</v>
      </c>
      <c r="E72" s="130" t="s">
        <v>373</v>
      </c>
      <c r="F72" s="143" t="s">
        <v>373</v>
      </c>
      <c r="G72" s="143" t="s">
        <v>373</v>
      </c>
      <c r="H72" s="143" t="s">
        <v>373</v>
      </c>
    </row>
    <row r="73" spans="1:8" ht="15" x14ac:dyDescent="0.15">
      <c r="A73" s="131" t="s">
        <v>373</v>
      </c>
      <c r="B73" s="21" t="s">
        <v>373</v>
      </c>
      <c r="C73" s="21" t="s">
        <v>373</v>
      </c>
      <c r="D73" s="144" t="s">
        <v>373</v>
      </c>
      <c r="E73" s="130" t="s">
        <v>373</v>
      </c>
      <c r="F73" s="143" t="s">
        <v>373</v>
      </c>
      <c r="G73" s="143" t="s">
        <v>373</v>
      </c>
      <c r="H73" s="143" t="s">
        <v>373</v>
      </c>
    </row>
    <row r="74" spans="1:8" ht="15" x14ac:dyDescent="0.15">
      <c r="A74" s="131" t="s">
        <v>373</v>
      </c>
      <c r="B74" s="21" t="s">
        <v>373</v>
      </c>
      <c r="C74" s="21" t="s">
        <v>373</v>
      </c>
      <c r="D74" s="144" t="s">
        <v>373</v>
      </c>
      <c r="E74" s="130" t="s">
        <v>373</v>
      </c>
      <c r="F74" s="143" t="s">
        <v>373</v>
      </c>
      <c r="G74" s="143" t="s">
        <v>373</v>
      </c>
      <c r="H74" s="143" t="s">
        <v>373</v>
      </c>
    </row>
    <row r="75" spans="1:8" ht="15" x14ac:dyDescent="0.15">
      <c r="A75" s="131" t="s">
        <v>373</v>
      </c>
      <c r="B75" s="21" t="s">
        <v>373</v>
      </c>
      <c r="C75" s="21" t="s">
        <v>373</v>
      </c>
      <c r="D75" s="144" t="s">
        <v>373</v>
      </c>
      <c r="E75" s="130" t="s">
        <v>373</v>
      </c>
      <c r="F75" s="143" t="s">
        <v>373</v>
      </c>
      <c r="G75" s="143" t="s">
        <v>373</v>
      </c>
      <c r="H75" s="143" t="s">
        <v>373</v>
      </c>
    </row>
    <row r="76" spans="1:8" ht="15" x14ac:dyDescent="0.15">
      <c r="A76" s="131" t="s">
        <v>373</v>
      </c>
      <c r="B76" s="21" t="s">
        <v>373</v>
      </c>
      <c r="C76" s="21" t="s">
        <v>373</v>
      </c>
      <c r="D76" s="144" t="s">
        <v>373</v>
      </c>
      <c r="E76" s="130" t="s">
        <v>373</v>
      </c>
      <c r="F76" s="143" t="s">
        <v>373</v>
      </c>
      <c r="G76" s="143" t="s">
        <v>373</v>
      </c>
      <c r="H76" s="143" t="s">
        <v>373</v>
      </c>
    </row>
  </sheetData>
  <sheetProtection algorithmName="SHA-512" hashValue="vI0lMOrhad8FIxLjB6h31s0Geyjf5wY8YFF2n9uXzvEm4x1m/RVPrNn4p/CmFqZ99h7fRrkrW6RpL92MuzGGtg==" saltValue="nVpChy9O55Pzwl6yGy/ssA==" spinCount="100000" sheet="1"/>
  <mergeCells count="43">
    <mergeCell ref="A63:E63"/>
    <mergeCell ref="A58:C58"/>
    <mergeCell ref="A59:E59"/>
    <mergeCell ref="A60:E60"/>
    <mergeCell ref="A61:E61"/>
    <mergeCell ref="A62:E62"/>
    <mergeCell ref="A1:H1"/>
    <mergeCell ref="C54:D54"/>
    <mergeCell ref="C37:D37"/>
    <mergeCell ref="B39:D39"/>
    <mergeCell ref="C40:D40"/>
    <mergeCell ref="B45:D45"/>
    <mergeCell ref="B47:D47"/>
    <mergeCell ref="B49:D49"/>
    <mergeCell ref="C42:D42"/>
    <mergeCell ref="C43:D43"/>
    <mergeCell ref="C44:D44"/>
    <mergeCell ref="C32:D32"/>
    <mergeCell ref="C33:D33"/>
    <mergeCell ref="B51:D51"/>
    <mergeCell ref="C52:D52"/>
    <mergeCell ref="C53:D53"/>
    <mergeCell ref="C21:D21"/>
    <mergeCell ref="B23:D23"/>
    <mergeCell ref="C24:D24"/>
    <mergeCell ref="C25:D25"/>
    <mergeCell ref="C29:D29"/>
    <mergeCell ref="A2:D2"/>
    <mergeCell ref="A3:D3"/>
    <mergeCell ref="B31:D31"/>
    <mergeCell ref="C41:D41"/>
    <mergeCell ref="C28:D28"/>
    <mergeCell ref="C11:D11"/>
    <mergeCell ref="B4:D4"/>
    <mergeCell ref="C5:D5"/>
    <mergeCell ref="C8:D8"/>
    <mergeCell ref="C9:D9"/>
    <mergeCell ref="C10:D10"/>
    <mergeCell ref="C36:D36"/>
    <mergeCell ref="C14:D14"/>
    <mergeCell ref="C16:D16"/>
    <mergeCell ref="C17:D17"/>
    <mergeCell ref="C20:D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7ACF8-2EBE-403B-A2F7-F0D5FBE7FFFC}">
  <sheetPr>
    <tabColor rgb="FFFFFF00"/>
  </sheetPr>
  <dimension ref="A1:M135"/>
  <sheetViews>
    <sheetView topLeftCell="A34" zoomScale="85" zoomScaleNormal="85" workbookViewId="0">
      <selection activeCell="H21" sqref="H21"/>
    </sheetView>
  </sheetViews>
  <sheetFormatPr baseColWidth="10" defaultColWidth="8.83203125" defaultRowHeight="14" x14ac:dyDescent="0.15"/>
  <cols>
    <col min="1" max="1" width="2.83203125" customWidth="1"/>
    <col min="2" max="2" width="4.33203125" customWidth="1"/>
    <col min="3" max="3" width="61.33203125" style="11" customWidth="1"/>
    <col min="4" max="4" width="43.33203125" style="19" customWidth="1"/>
    <col min="5" max="5" width="10.83203125" style="4" bestFit="1" customWidth="1"/>
    <col min="6" max="6" width="10.83203125" style="58" customWidth="1"/>
    <col min="7" max="7" width="10" style="13" customWidth="1"/>
    <col min="8" max="8" width="14" customWidth="1"/>
    <col min="9" max="9" width="45.1640625" customWidth="1"/>
  </cols>
  <sheetData>
    <row r="1" spans="1:13" s="167" customFormat="1" ht="15" thickBot="1" x14ac:dyDescent="0.2">
      <c r="A1" s="219"/>
      <c r="B1" s="219"/>
      <c r="C1" s="251"/>
      <c r="D1" s="251"/>
      <c r="E1" s="220"/>
      <c r="F1" s="221"/>
      <c r="G1" s="252"/>
      <c r="H1" s="219"/>
      <c r="I1" s="250" t="s">
        <v>490</v>
      </c>
    </row>
    <row r="2" spans="1:13" ht="31" thickBot="1" x14ac:dyDescent="0.35">
      <c r="A2" s="383" t="s">
        <v>19</v>
      </c>
      <c r="B2" s="384"/>
      <c r="C2" s="384"/>
      <c r="D2" s="384"/>
      <c r="E2" s="384"/>
      <c r="F2" s="384"/>
      <c r="G2" s="384"/>
      <c r="H2" s="385"/>
      <c r="I2" s="214" t="s">
        <v>487</v>
      </c>
    </row>
    <row r="3" spans="1:13" s="58" customFormat="1" ht="19" thickBot="1" x14ac:dyDescent="0.25">
      <c r="A3" s="376" t="str">
        <f>CONCATENATE("Faculty name: ",T('Teaching points'!D2))</f>
        <v xml:space="preserve">Faculty name: </v>
      </c>
      <c r="B3" s="377"/>
      <c r="C3" s="378"/>
      <c r="D3" s="379" t="s">
        <v>495</v>
      </c>
      <c r="E3" s="380"/>
      <c r="F3" s="380"/>
      <c r="G3" s="380"/>
      <c r="H3" s="249"/>
      <c r="I3" s="183"/>
    </row>
    <row r="4" spans="1:13" s="188" customFormat="1" ht="19" x14ac:dyDescent="0.25">
      <c r="A4" s="246"/>
      <c r="B4" s="247"/>
      <c r="C4" s="247"/>
      <c r="D4" s="248"/>
      <c r="E4" s="248"/>
      <c r="F4" s="248"/>
      <c r="G4" s="248"/>
      <c r="H4" s="249"/>
      <c r="I4" s="183"/>
    </row>
    <row r="5" spans="1:13" ht="20" thickBot="1" x14ac:dyDescent="0.3">
      <c r="A5" s="386" t="s">
        <v>254</v>
      </c>
      <c r="B5" s="372"/>
      <c r="C5" s="372"/>
      <c r="D5" s="372"/>
      <c r="E5" s="372"/>
      <c r="F5" s="372"/>
      <c r="G5" s="372"/>
      <c r="H5" s="387"/>
      <c r="I5" s="183"/>
    </row>
    <row r="6" spans="1:13" ht="32" x14ac:dyDescent="0.2">
      <c r="A6" s="76"/>
      <c r="B6" s="198"/>
      <c r="C6" s="391" t="s">
        <v>122</v>
      </c>
      <c r="D6" s="391"/>
      <c r="E6" s="391"/>
      <c r="F6" s="209" t="s">
        <v>255</v>
      </c>
      <c r="G6" s="210" t="s">
        <v>253</v>
      </c>
      <c r="H6" s="211" t="s">
        <v>132</v>
      </c>
      <c r="I6" s="204"/>
      <c r="J6" s="202"/>
      <c r="K6" s="3"/>
      <c r="L6" s="3"/>
      <c r="M6" s="3"/>
    </row>
    <row r="7" spans="1:13" ht="14" customHeight="1" x14ac:dyDescent="0.15">
      <c r="A7" s="197"/>
      <c r="B7" s="253">
        <v>1</v>
      </c>
      <c r="C7" s="388"/>
      <c r="D7" s="389"/>
      <c r="E7" s="390"/>
      <c r="F7" s="128"/>
      <c r="G7" s="96"/>
      <c r="H7" s="173"/>
      <c r="I7" s="204"/>
      <c r="J7" s="203"/>
      <c r="K7" s="2"/>
      <c r="L7" s="2"/>
      <c r="M7" s="2"/>
    </row>
    <row r="8" spans="1:13" ht="14" customHeight="1" x14ac:dyDescent="0.15">
      <c r="A8" s="197"/>
      <c r="B8" s="254">
        <v>2</v>
      </c>
      <c r="C8" s="388"/>
      <c r="D8" s="389"/>
      <c r="E8" s="390"/>
      <c r="F8" s="128"/>
      <c r="G8" s="69"/>
      <c r="H8" s="174"/>
      <c r="I8" s="204"/>
      <c r="J8" s="203"/>
      <c r="K8" s="2"/>
      <c r="L8" s="2"/>
      <c r="M8" s="2"/>
    </row>
    <row r="9" spans="1:13" x14ac:dyDescent="0.15">
      <c r="A9" s="197"/>
      <c r="B9" s="254">
        <v>3</v>
      </c>
      <c r="C9" s="388"/>
      <c r="D9" s="389"/>
      <c r="E9" s="389"/>
      <c r="F9" s="128"/>
      <c r="G9" s="69"/>
      <c r="H9" s="174"/>
      <c r="I9" s="204"/>
      <c r="J9" s="203"/>
      <c r="K9" s="2"/>
      <c r="L9" s="2"/>
      <c r="M9" s="2"/>
    </row>
    <row r="10" spans="1:13" s="58" customFormat="1" x14ac:dyDescent="0.15">
      <c r="A10" s="197"/>
      <c r="B10" s="255">
        <v>4</v>
      </c>
      <c r="C10" s="388"/>
      <c r="D10" s="389"/>
      <c r="E10" s="389"/>
      <c r="F10" s="128"/>
      <c r="G10" s="69"/>
      <c r="H10" s="174"/>
      <c r="I10" s="204"/>
      <c r="J10" s="203"/>
      <c r="K10" s="70"/>
      <c r="L10" s="70"/>
      <c r="M10" s="70"/>
    </row>
    <row r="11" spans="1:13" x14ac:dyDescent="0.15">
      <c r="A11" s="197"/>
      <c r="B11" s="256" t="s">
        <v>256</v>
      </c>
      <c r="C11" s="388"/>
      <c r="D11" s="389"/>
      <c r="E11" s="389"/>
      <c r="F11" s="128"/>
      <c r="G11" s="69"/>
      <c r="H11" s="174"/>
      <c r="I11" s="204"/>
      <c r="J11" s="203"/>
      <c r="K11" s="2"/>
      <c r="L11" s="2"/>
      <c r="M11" s="2"/>
    </row>
    <row r="12" spans="1:13" x14ac:dyDescent="0.15">
      <c r="A12" s="197"/>
      <c r="B12" s="200" t="s">
        <v>257</v>
      </c>
      <c r="C12" s="201"/>
      <c r="D12" s="201"/>
      <c r="E12" s="201"/>
      <c r="F12" s="201"/>
      <c r="G12" s="201"/>
      <c r="H12" s="219"/>
      <c r="I12" s="204"/>
      <c r="J12" s="6"/>
    </row>
    <row r="13" spans="1:13" x14ac:dyDescent="0.15">
      <c r="A13" s="381"/>
      <c r="B13" s="381"/>
      <c r="C13" s="381"/>
      <c r="D13" s="381"/>
      <c r="E13" s="381"/>
      <c r="F13" s="381"/>
      <c r="G13" s="382"/>
      <c r="H13" s="257"/>
      <c r="I13" s="183"/>
    </row>
    <row r="14" spans="1:13" ht="20" thickBot="1" x14ac:dyDescent="0.3">
      <c r="A14" s="372" t="s">
        <v>20</v>
      </c>
      <c r="B14" s="372"/>
      <c r="C14" s="372"/>
      <c r="D14" s="372"/>
      <c r="E14" s="372"/>
      <c r="F14" s="372"/>
      <c r="G14" s="373"/>
      <c r="H14" s="219"/>
      <c r="I14" s="183"/>
    </row>
    <row r="15" spans="1:13" s="188" customFormat="1" ht="20" thickBot="1" x14ac:dyDescent="0.3">
      <c r="A15" s="199"/>
      <c r="B15" s="199"/>
      <c r="C15" s="199"/>
      <c r="D15" s="104"/>
      <c r="E15" s="135"/>
      <c r="F15" s="137"/>
      <c r="G15" s="136"/>
      <c r="H15" s="257"/>
      <c r="I15" s="183"/>
    </row>
    <row r="16" spans="1:13" s="28" customFormat="1" ht="16" x14ac:dyDescent="0.2">
      <c r="A16" s="369" t="s">
        <v>116</v>
      </c>
      <c r="B16" s="330"/>
      <c r="C16" s="189" t="str">
        <f>T('Teaching points'!C4)</f>
        <v/>
      </c>
      <c r="D16" s="374" t="s">
        <v>494</v>
      </c>
      <c r="E16" s="375"/>
      <c r="F16" s="375"/>
      <c r="G16" s="375"/>
      <c r="H16" s="257"/>
      <c r="I16" s="183"/>
    </row>
    <row r="17" spans="1:9" ht="16" x14ac:dyDescent="0.2">
      <c r="A17" s="98"/>
      <c r="B17" s="99"/>
      <c r="C17" s="225" t="s">
        <v>145</v>
      </c>
      <c r="D17" s="370" t="s">
        <v>16</v>
      </c>
      <c r="E17" s="371"/>
      <c r="F17" s="212" t="s">
        <v>17</v>
      </c>
      <c r="G17" s="213" t="s">
        <v>2</v>
      </c>
      <c r="H17" s="208" t="s">
        <v>489</v>
      </c>
      <c r="I17" s="183"/>
    </row>
    <row r="18" spans="1:9" x14ac:dyDescent="0.15">
      <c r="A18" s="97"/>
      <c r="B18" s="237">
        <v>1</v>
      </c>
      <c r="C18" s="37"/>
      <c r="D18" s="358"/>
      <c r="E18" s="359"/>
      <c r="F18" s="30" t="str">
        <f>IFERROR(VLOOKUP(D18,'Research library'!$E$3:$G$55, 2, FALSE), "&lt;-Select item")</f>
        <v>&lt;-Select item</v>
      </c>
      <c r="G18" s="170" t="str">
        <f>IFERROR(VLOOKUP(F18,'Research library'!$F$3:$G$55, 2, FALSE), " ")</f>
        <v xml:space="preserve"> </v>
      </c>
      <c r="H18" s="182"/>
      <c r="I18" s="183"/>
    </row>
    <row r="19" spans="1:9" x14ac:dyDescent="0.15">
      <c r="A19" s="97"/>
      <c r="B19" s="237">
        <v>2</v>
      </c>
      <c r="C19" s="37"/>
      <c r="D19" s="358"/>
      <c r="E19" s="359"/>
      <c r="F19" s="30" t="str">
        <f>IFERROR(VLOOKUP(D19,'Research library'!$E$3:$G$55, 2, FALSE), "&lt;-Select item")</f>
        <v>&lt;-Select item</v>
      </c>
      <c r="G19" s="170" t="str">
        <f>IFERROR(VLOOKUP(F19,'Research library'!$F$3:$G$55, 2, FALSE), " ")</f>
        <v xml:space="preserve"> </v>
      </c>
      <c r="H19" s="182"/>
      <c r="I19" s="183"/>
    </row>
    <row r="20" spans="1:9" x14ac:dyDescent="0.15">
      <c r="A20" s="97"/>
      <c r="B20" s="237">
        <v>3</v>
      </c>
      <c r="C20" s="37"/>
      <c r="D20" s="358"/>
      <c r="E20" s="359"/>
      <c r="F20" s="30" t="str">
        <f>IFERROR(VLOOKUP(D20,'Research library'!$E$3:$G$55, 2, FALSE), "&lt;-Select item")</f>
        <v>&lt;-Select item</v>
      </c>
      <c r="G20" s="170" t="str">
        <f>IFERROR(VLOOKUP(F20,'Research library'!$F$3:$G$55, 2, FALSE), " ")</f>
        <v xml:space="preserve"> </v>
      </c>
      <c r="H20" s="182"/>
      <c r="I20" s="183"/>
    </row>
    <row r="21" spans="1:9" x14ac:dyDescent="0.15">
      <c r="A21" s="97"/>
      <c r="B21" s="237">
        <v>4</v>
      </c>
      <c r="C21" s="37"/>
      <c r="D21" s="358"/>
      <c r="E21" s="359"/>
      <c r="F21" s="30" t="str">
        <f>IFERROR(VLOOKUP(D21,'Research library'!$E$3:$G$55, 2, FALSE), "&lt;-Select item")</f>
        <v>&lt;-Select item</v>
      </c>
      <c r="G21" s="170" t="str">
        <f>IFERROR(VLOOKUP(F21,'Research library'!$F$3:$G$55, 2, FALSE), " ")</f>
        <v xml:space="preserve"> </v>
      </c>
      <c r="H21" s="182"/>
      <c r="I21" s="183"/>
    </row>
    <row r="22" spans="1:9" x14ac:dyDescent="0.15">
      <c r="A22" s="97"/>
      <c r="B22" s="237">
        <v>5</v>
      </c>
      <c r="C22" s="37"/>
      <c r="D22" s="358"/>
      <c r="E22" s="359"/>
      <c r="F22" s="30" t="str">
        <f>IFERROR(VLOOKUP(D22,'Research library'!$E$3:$G$55, 2, FALSE), "&lt;-Select item")</f>
        <v>&lt;-Select item</v>
      </c>
      <c r="G22" s="170" t="str">
        <f>IFERROR(VLOOKUP(F22,'Research library'!$F$3:$G$55, 2, FALSE), " ")</f>
        <v xml:space="preserve"> </v>
      </c>
      <c r="H22" s="182"/>
      <c r="I22" s="183"/>
    </row>
    <row r="23" spans="1:9" x14ac:dyDescent="0.15">
      <c r="A23" s="97"/>
      <c r="B23" s="237">
        <v>6</v>
      </c>
      <c r="C23" s="37"/>
      <c r="D23" s="358"/>
      <c r="E23" s="359"/>
      <c r="F23" s="30" t="str">
        <f>IFERROR(VLOOKUP(D23,'Research library'!$E$3:$G$55, 2, FALSE), "&lt;-Select item")</f>
        <v>&lt;-Select item</v>
      </c>
      <c r="G23" s="170" t="str">
        <f>IFERROR(VLOOKUP(F23,'Research library'!$F$3:$G$55, 2, FALSE), " ")</f>
        <v xml:space="preserve"> </v>
      </c>
      <c r="H23" s="182"/>
      <c r="I23" s="183"/>
    </row>
    <row r="24" spans="1:9" x14ac:dyDescent="0.15">
      <c r="A24" s="97"/>
      <c r="B24" s="237">
        <v>7</v>
      </c>
      <c r="C24" s="37"/>
      <c r="D24" s="358"/>
      <c r="E24" s="359"/>
      <c r="F24" s="30" t="str">
        <f>IFERROR(VLOOKUP(D24,'Research library'!$E$3:$G$55, 2, FALSE), "&lt;-Select item")</f>
        <v>&lt;-Select item</v>
      </c>
      <c r="G24" s="170" t="str">
        <f>IFERROR(VLOOKUP(F24,'Research library'!$F$3:$G$55, 2, FALSE), " ")</f>
        <v xml:space="preserve"> </v>
      </c>
      <c r="H24" s="182"/>
      <c r="I24" s="183"/>
    </row>
    <row r="25" spans="1:9" x14ac:dyDescent="0.15">
      <c r="A25" s="97"/>
      <c r="B25" s="237">
        <v>8</v>
      </c>
      <c r="C25" s="37"/>
      <c r="D25" s="358"/>
      <c r="E25" s="359"/>
      <c r="F25" s="30" t="str">
        <f>IFERROR(VLOOKUP(D25,'Research library'!$E$3:$G$55, 2, FALSE), "&lt;-Select item")</f>
        <v>&lt;-Select item</v>
      </c>
      <c r="G25" s="170" t="str">
        <f>IFERROR(VLOOKUP(F25,'Research library'!$F$3:$G$55, 2, FALSE), " ")</f>
        <v xml:space="preserve"> </v>
      </c>
      <c r="H25" s="182"/>
      <c r="I25" s="183"/>
    </row>
    <row r="26" spans="1:9" x14ac:dyDescent="0.15">
      <c r="A26" s="97"/>
      <c r="B26" s="237">
        <v>9</v>
      </c>
      <c r="C26" s="37"/>
      <c r="D26" s="358"/>
      <c r="E26" s="359"/>
      <c r="F26" s="30" t="str">
        <f>IFERROR(VLOOKUP(D26,'Research library'!$E$3:$G$55, 2, FALSE), "&lt;-Select item")</f>
        <v>&lt;-Select item</v>
      </c>
      <c r="G26" s="170" t="str">
        <f>IFERROR(VLOOKUP(F26,'Research library'!$F$3:$G$55, 2, FALSE), " ")</f>
        <v xml:space="preserve"> </v>
      </c>
      <c r="H26" s="182"/>
      <c r="I26" s="183"/>
    </row>
    <row r="27" spans="1:9" x14ac:dyDescent="0.15">
      <c r="A27" s="97"/>
      <c r="B27" s="237">
        <v>10</v>
      </c>
      <c r="C27" s="37"/>
      <c r="D27" s="358"/>
      <c r="E27" s="359"/>
      <c r="F27" s="30" t="str">
        <f>IFERROR(VLOOKUP(D27,'Research library'!$E$3:$G$55, 2, FALSE), "&lt;-Select item")</f>
        <v>&lt;-Select item</v>
      </c>
      <c r="G27" s="170" t="str">
        <f>IFERROR(VLOOKUP(F27,'Research library'!$F$3:$G$55, 2, FALSE), " ")</f>
        <v xml:space="preserve"> </v>
      </c>
      <c r="H27" s="182"/>
      <c r="I27" s="183"/>
    </row>
    <row r="28" spans="1:9" x14ac:dyDescent="0.15">
      <c r="A28" s="97"/>
      <c r="B28" s="237">
        <v>11</v>
      </c>
      <c r="C28" s="37"/>
      <c r="D28" s="358"/>
      <c r="E28" s="359"/>
      <c r="F28" s="30" t="str">
        <f>IFERROR(VLOOKUP(D28,'Research library'!$E$3:$G$55, 2, FALSE), "&lt;-Select item")</f>
        <v>&lt;-Select item</v>
      </c>
      <c r="G28" s="170" t="str">
        <f>IFERROR(VLOOKUP(F28,'Research library'!$F$3:$G$55, 2, FALSE), " ")</f>
        <v xml:space="preserve"> </v>
      </c>
      <c r="H28" s="182"/>
      <c r="I28" s="183"/>
    </row>
    <row r="29" spans="1:9" x14ac:dyDescent="0.15">
      <c r="A29" s="97"/>
      <c r="B29" s="237">
        <v>12</v>
      </c>
      <c r="C29" s="37"/>
      <c r="D29" s="358"/>
      <c r="E29" s="359"/>
      <c r="F29" s="30" t="str">
        <f>IFERROR(VLOOKUP(D29,'Research library'!$E$3:$G$55, 2, FALSE), "&lt;-Select item")</f>
        <v>&lt;-Select item</v>
      </c>
      <c r="G29" s="170" t="str">
        <f>IFERROR(VLOOKUP(F29,'Research library'!$F$3:$G$55, 2, FALSE), " ")</f>
        <v xml:space="preserve"> </v>
      </c>
      <c r="H29" s="182"/>
      <c r="I29" s="183"/>
    </row>
    <row r="30" spans="1:9" x14ac:dyDescent="0.15">
      <c r="A30" s="97"/>
      <c r="B30" s="237">
        <v>13</v>
      </c>
      <c r="C30" s="37"/>
      <c r="D30" s="358"/>
      <c r="E30" s="359"/>
      <c r="F30" s="30" t="str">
        <f>IFERROR(VLOOKUP(D30,'Research library'!$E$3:$G$55, 2, FALSE), "&lt;-Select item")</f>
        <v>&lt;-Select item</v>
      </c>
      <c r="G30" s="170" t="str">
        <f>IFERROR(VLOOKUP(F30,'Research library'!$F$3:$G$55, 2, FALSE), " ")</f>
        <v xml:space="preserve"> </v>
      </c>
      <c r="H30" s="182"/>
      <c r="I30" s="183"/>
    </row>
    <row r="31" spans="1:9" x14ac:dyDescent="0.15">
      <c r="A31" s="97"/>
      <c r="B31" s="237">
        <v>14</v>
      </c>
      <c r="C31" s="37"/>
      <c r="D31" s="358"/>
      <c r="E31" s="359"/>
      <c r="F31" s="30" t="str">
        <f>IFERROR(VLOOKUP(D31,'Research library'!$E$3:$G$55, 2, FALSE), "&lt;-Select item")</f>
        <v>&lt;-Select item</v>
      </c>
      <c r="G31" s="170" t="str">
        <f>IFERROR(VLOOKUP(F31,'Research library'!$F$3:$G$55, 2, FALSE), " ")</f>
        <v xml:space="preserve"> </v>
      </c>
      <c r="H31" s="182"/>
      <c r="I31" s="183"/>
    </row>
    <row r="32" spans="1:9" ht="15" thickBot="1" x14ac:dyDescent="0.2">
      <c r="A32" s="97"/>
      <c r="B32" s="239">
        <v>15</v>
      </c>
      <c r="C32" s="101"/>
      <c r="D32" s="358"/>
      <c r="E32" s="359"/>
      <c r="F32" s="30" t="str">
        <f>IFERROR(VLOOKUP(D32,'Research library'!$E$3:$G$55, 2, FALSE), "&lt;-Select item")</f>
        <v>&lt;-Select item</v>
      </c>
      <c r="G32" s="170" t="str">
        <f>IFERROR(VLOOKUP(F32,'Research library'!$F$3:$G$55, 2, FALSE), " ")</f>
        <v xml:space="preserve"> </v>
      </c>
      <c r="H32" s="182"/>
      <c r="I32" s="183"/>
    </row>
    <row r="33" spans="1:9" s="5" customFormat="1" ht="13.5" customHeight="1" thickBot="1" x14ac:dyDescent="0.2">
      <c r="A33" s="89"/>
      <c r="B33" s="318" t="s">
        <v>493</v>
      </c>
      <c r="C33" s="319"/>
      <c r="D33" s="319"/>
      <c r="E33" s="319"/>
      <c r="F33" s="319"/>
      <c r="G33" s="319"/>
      <c r="H33" s="257"/>
      <c r="I33" s="184"/>
    </row>
    <row r="34" spans="1:9" s="15" customFormat="1" ht="16" thickBot="1" x14ac:dyDescent="0.25">
      <c r="A34" s="191"/>
      <c r="B34" s="192"/>
      <c r="C34" s="193"/>
      <c r="D34" s="362"/>
      <c r="E34" s="363"/>
      <c r="F34" s="194" t="s">
        <v>18</v>
      </c>
      <c r="G34" s="195">
        <f>SUM(G18:G33)</f>
        <v>0</v>
      </c>
      <c r="H34" s="257"/>
      <c r="I34" s="183"/>
    </row>
    <row r="35" spans="1:9" ht="15" thickTop="1" x14ac:dyDescent="0.15">
      <c r="A35" s="190"/>
      <c r="B35" s="190"/>
      <c r="C35" s="190"/>
      <c r="D35" s="73"/>
      <c r="E35" s="73"/>
      <c r="F35" s="73"/>
      <c r="G35" s="74"/>
      <c r="H35" s="257"/>
      <c r="I35" s="183"/>
    </row>
    <row r="36" spans="1:9" s="28" customFormat="1" ht="16" x14ac:dyDescent="0.2">
      <c r="A36" s="369" t="s">
        <v>117</v>
      </c>
      <c r="B36" s="330"/>
      <c r="C36" s="189" t="str">
        <f>T('Teaching points'!C34)</f>
        <v/>
      </c>
      <c r="D36" s="364"/>
      <c r="E36" s="365"/>
      <c r="F36" s="84"/>
      <c r="G36" s="196"/>
      <c r="H36" s="257"/>
      <c r="I36" s="183"/>
    </row>
    <row r="37" spans="1:9" s="28" customFormat="1" ht="16" x14ac:dyDescent="0.2">
      <c r="A37" s="98"/>
      <c r="B37" s="99"/>
      <c r="C37" s="225" t="s">
        <v>145</v>
      </c>
      <c r="D37" s="366" t="s">
        <v>16</v>
      </c>
      <c r="E37" s="366"/>
      <c r="F37" s="212" t="s">
        <v>17</v>
      </c>
      <c r="G37" s="213" t="s">
        <v>2</v>
      </c>
      <c r="H37" s="208" t="s">
        <v>489</v>
      </c>
      <c r="I37" s="183"/>
    </row>
    <row r="38" spans="1:9" x14ac:dyDescent="0.15">
      <c r="A38" s="197"/>
      <c r="B38" s="237">
        <v>1</v>
      </c>
      <c r="C38" s="37"/>
      <c r="D38" s="358"/>
      <c r="E38" s="359"/>
      <c r="F38" s="30" t="str">
        <f>IFERROR(VLOOKUP(D38,'Research library'!$E$3:$G$55, 2, FALSE), "&lt;-Select item")</f>
        <v>&lt;-Select item</v>
      </c>
      <c r="G38" s="170" t="str">
        <f>IFERROR(VLOOKUP(F38,'Research library'!$F$3:$G$55, 2, FALSE), " ")</f>
        <v xml:space="preserve"> </v>
      </c>
      <c r="H38" s="182"/>
      <c r="I38" s="183"/>
    </row>
    <row r="39" spans="1:9" x14ac:dyDescent="0.15">
      <c r="A39" s="97"/>
      <c r="B39" s="237">
        <v>2</v>
      </c>
      <c r="C39" s="37"/>
      <c r="D39" s="358"/>
      <c r="E39" s="359"/>
      <c r="F39" s="30" t="str">
        <f>IFERROR(VLOOKUP(D39,'Research library'!$E$3:$G$55, 2, FALSE), "&lt;-Select item")</f>
        <v>&lt;-Select item</v>
      </c>
      <c r="G39" s="170" t="str">
        <f>IFERROR(VLOOKUP(F39,'Research library'!$F$3:$G$55, 2, FALSE), " ")</f>
        <v xml:space="preserve"> </v>
      </c>
      <c r="H39" s="182"/>
      <c r="I39" s="183"/>
    </row>
    <row r="40" spans="1:9" x14ac:dyDescent="0.15">
      <c r="A40" s="97"/>
      <c r="B40" s="237">
        <v>3</v>
      </c>
      <c r="C40" s="37"/>
      <c r="D40" s="358"/>
      <c r="E40" s="359"/>
      <c r="F40" s="30" t="str">
        <f>IFERROR(VLOOKUP(D40,'Research library'!$E$3:$G$55, 2, FALSE), "&lt;-Select item")</f>
        <v>&lt;-Select item</v>
      </c>
      <c r="G40" s="170" t="str">
        <f>IFERROR(VLOOKUP(F40,'Research library'!$F$3:$G$55, 2, FALSE), " ")</f>
        <v xml:space="preserve"> </v>
      </c>
      <c r="H40" s="182"/>
      <c r="I40" s="183"/>
    </row>
    <row r="41" spans="1:9" x14ac:dyDescent="0.15">
      <c r="A41" s="97"/>
      <c r="B41" s="237">
        <v>4</v>
      </c>
      <c r="C41" s="37"/>
      <c r="D41" s="358"/>
      <c r="E41" s="359"/>
      <c r="F41" s="30" t="str">
        <f>IFERROR(VLOOKUP(D41,'Research library'!$E$3:$G$55, 2, FALSE), "&lt;-Select item")</f>
        <v>&lt;-Select item</v>
      </c>
      <c r="G41" s="170" t="str">
        <f>IFERROR(VLOOKUP(F41,'Research library'!$F$3:$G$55, 2, FALSE), " ")</f>
        <v xml:space="preserve"> </v>
      </c>
      <c r="H41" s="182"/>
      <c r="I41" s="183"/>
    </row>
    <row r="42" spans="1:9" x14ac:dyDescent="0.15">
      <c r="A42" s="97"/>
      <c r="B42" s="237">
        <v>5</v>
      </c>
      <c r="C42" s="37"/>
      <c r="D42" s="358"/>
      <c r="E42" s="359"/>
      <c r="F42" s="30" t="str">
        <f>IFERROR(VLOOKUP(D42,'Research library'!$E$3:$G$55, 2, FALSE), "&lt;-Select item")</f>
        <v>&lt;-Select item</v>
      </c>
      <c r="G42" s="170" t="str">
        <f>IFERROR(VLOOKUP(F42,'Research library'!$F$3:$G$55, 2, FALSE), " ")</f>
        <v xml:space="preserve"> </v>
      </c>
      <c r="H42" s="182"/>
      <c r="I42" s="183"/>
    </row>
    <row r="43" spans="1:9" x14ac:dyDescent="0.15">
      <c r="A43" s="97"/>
      <c r="B43" s="237">
        <v>6</v>
      </c>
      <c r="C43" s="37"/>
      <c r="D43" s="358"/>
      <c r="E43" s="359"/>
      <c r="F43" s="30" t="str">
        <f>IFERROR(VLOOKUP(D43,'Research library'!$E$3:$G$55, 2, FALSE), "&lt;-Select item")</f>
        <v>&lt;-Select item</v>
      </c>
      <c r="G43" s="170" t="str">
        <f>IFERROR(VLOOKUP(F43,'Research library'!$F$3:$G$55, 2, FALSE), " ")</f>
        <v xml:space="preserve"> </v>
      </c>
      <c r="H43" s="182"/>
      <c r="I43" s="183"/>
    </row>
    <row r="44" spans="1:9" x14ac:dyDescent="0.15">
      <c r="A44" s="97"/>
      <c r="B44" s="237">
        <v>7</v>
      </c>
      <c r="C44" s="37"/>
      <c r="D44" s="358"/>
      <c r="E44" s="359"/>
      <c r="F44" s="30" t="str">
        <f>IFERROR(VLOOKUP(D44,'Research library'!$E$3:$G$55, 2, FALSE), "&lt;-Select item")</f>
        <v>&lt;-Select item</v>
      </c>
      <c r="G44" s="170" t="str">
        <f>IFERROR(VLOOKUP(F44,'Research library'!$F$3:$G$55, 2, FALSE), " ")</f>
        <v xml:space="preserve"> </v>
      </c>
      <c r="H44" s="182"/>
      <c r="I44" s="183"/>
    </row>
    <row r="45" spans="1:9" x14ac:dyDescent="0.15">
      <c r="A45" s="97"/>
      <c r="B45" s="237">
        <v>8</v>
      </c>
      <c r="C45" s="37"/>
      <c r="D45" s="358"/>
      <c r="E45" s="359"/>
      <c r="F45" s="30" t="str">
        <f>IFERROR(VLOOKUP(D45,'Research library'!$E$3:$G$55, 2, FALSE), "&lt;-Select item")</f>
        <v>&lt;-Select item</v>
      </c>
      <c r="G45" s="170" t="str">
        <f>IFERROR(VLOOKUP(F45,'Research library'!$F$3:$G$55, 2, FALSE), " ")</f>
        <v xml:space="preserve"> </v>
      </c>
      <c r="H45" s="182"/>
      <c r="I45" s="183"/>
    </row>
    <row r="46" spans="1:9" x14ac:dyDescent="0.15">
      <c r="A46" s="97"/>
      <c r="B46" s="237">
        <v>9</v>
      </c>
      <c r="C46" s="37"/>
      <c r="D46" s="358"/>
      <c r="E46" s="359"/>
      <c r="F46" s="30" t="str">
        <f>IFERROR(VLOOKUP(D46,'Research library'!$E$3:$G$55, 2, FALSE), "&lt;-Select item")</f>
        <v>&lt;-Select item</v>
      </c>
      <c r="G46" s="170" t="str">
        <f>IFERROR(VLOOKUP(F46,'Research library'!$F$3:$G$55, 2, FALSE), " ")</f>
        <v xml:space="preserve"> </v>
      </c>
      <c r="H46" s="182"/>
      <c r="I46" s="183"/>
    </row>
    <row r="47" spans="1:9" x14ac:dyDescent="0.15">
      <c r="A47" s="97"/>
      <c r="B47" s="237">
        <v>10</v>
      </c>
      <c r="C47" s="37"/>
      <c r="D47" s="358"/>
      <c r="E47" s="359"/>
      <c r="F47" s="30" t="str">
        <f>IFERROR(VLOOKUP(D47,'Research library'!$E$3:$G$55, 2, FALSE), "&lt;-Select item")</f>
        <v>&lt;-Select item</v>
      </c>
      <c r="G47" s="170" t="str">
        <f>IFERROR(VLOOKUP(F47,'Research library'!$F$3:$G$55, 2, FALSE), " ")</f>
        <v xml:space="preserve"> </v>
      </c>
      <c r="H47" s="182"/>
      <c r="I47" s="183"/>
    </row>
    <row r="48" spans="1:9" x14ac:dyDescent="0.15">
      <c r="A48" s="97"/>
      <c r="B48" s="237">
        <v>11</v>
      </c>
      <c r="C48" s="37"/>
      <c r="D48" s="358"/>
      <c r="E48" s="359"/>
      <c r="F48" s="30" t="str">
        <f>IFERROR(VLOOKUP(D48,'Research library'!$E$3:$G$55, 2, FALSE), "&lt;-Select item")</f>
        <v>&lt;-Select item</v>
      </c>
      <c r="G48" s="170" t="str">
        <f>IFERROR(VLOOKUP(F48,'Research library'!$F$3:$G$55, 2, FALSE), " ")</f>
        <v xml:space="preserve"> </v>
      </c>
      <c r="H48" s="182"/>
      <c r="I48" s="183"/>
    </row>
    <row r="49" spans="1:9" x14ac:dyDescent="0.15">
      <c r="A49" s="97"/>
      <c r="B49" s="237">
        <v>12</v>
      </c>
      <c r="C49" s="37"/>
      <c r="D49" s="358"/>
      <c r="E49" s="359"/>
      <c r="F49" s="30" t="str">
        <f>IFERROR(VLOOKUP(D49,'Research library'!$E$3:$G$55, 2, FALSE), "&lt;-Select item")</f>
        <v>&lt;-Select item</v>
      </c>
      <c r="G49" s="170" t="str">
        <f>IFERROR(VLOOKUP(F49,'Research library'!$F$3:$G$55, 2, FALSE), " ")</f>
        <v xml:space="preserve"> </v>
      </c>
      <c r="H49" s="182"/>
      <c r="I49" s="183"/>
    </row>
    <row r="50" spans="1:9" x14ac:dyDescent="0.15">
      <c r="A50" s="97"/>
      <c r="B50" s="237">
        <v>13</v>
      </c>
      <c r="C50" s="37"/>
      <c r="D50" s="358"/>
      <c r="E50" s="359"/>
      <c r="F50" s="30" t="str">
        <f>IFERROR(VLOOKUP(D50,'Research library'!$E$3:$G$55, 2, FALSE), "&lt;-Select item")</f>
        <v>&lt;-Select item</v>
      </c>
      <c r="G50" s="170" t="str">
        <f>IFERROR(VLOOKUP(F50,'Research library'!$F$3:$G$55, 2, FALSE), " ")</f>
        <v xml:space="preserve"> </v>
      </c>
      <c r="H50" s="182"/>
      <c r="I50" s="183"/>
    </row>
    <row r="51" spans="1:9" x14ac:dyDescent="0.15">
      <c r="A51" s="97"/>
      <c r="B51" s="237">
        <v>14</v>
      </c>
      <c r="C51" s="37"/>
      <c r="D51" s="358"/>
      <c r="E51" s="359"/>
      <c r="F51" s="30" t="str">
        <f>IFERROR(VLOOKUP(D51,'Research library'!$E$3:$G$55, 2, FALSE), "&lt;-Select item")</f>
        <v>&lt;-Select item</v>
      </c>
      <c r="G51" s="170" t="str">
        <f>IFERROR(VLOOKUP(F51,'Research library'!$F$3:$G$55, 2, FALSE), " ")</f>
        <v xml:space="preserve"> </v>
      </c>
      <c r="H51" s="182"/>
      <c r="I51" s="183"/>
    </row>
    <row r="52" spans="1:9" ht="15" thickBot="1" x14ac:dyDescent="0.2">
      <c r="A52" s="97"/>
      <c r="B52" s="239">
        <v>15</v>
      </c>
      <c r="C52" s="101"/>
      <c r="D52" s="358"/>
      <c r="E52" s="359"/>
      <c r="F52" s="30" t="str">
        <f>IFERROR(VLOOKUP(D52,'Research library'!$E$3:$G$55, 2, FALSE), "&lt;-Select item")</f>
        <v>&lt;-Select item</v>
      </c>
      <c r="G52" s="170" t="str">
        <f>IFERROR(VLOOKUP(F52,'Research library'!$F$3:$G$55, 2, FALSE), " ")</f>
        <v xml:space="preserve"> </v>
      </c>
      <c r="H52" s="182"/>
      <c r="I52" s="183"/>
    </row>
    <row r="53" spans="1:9" s="5" customFormat="1" ht="13.5" customHeight="1" thickBot="1" x14ac:dyDescent="0.2">
      <c r="A53" s="89"/>
      <c r="B53" s="318" t="s">
        <v>493</v>
      </c>
      <c r="C53" s="319"/>
      <c r="D53" s="319"/>
      <c r="E53" s="319"/>
      <c r="F53" s="319"/>
      <c r="G53" s="319"/>
      <c r="H53" s="257"/>
      <c r="I53" s="184"/>
    </row>
    <row r="54" spans="1:9" ht="16" thickBot="1" x14ac:dyDescent="0.25">
      <c r="A54" s="191"/>
      <c r="B54" s="192"/>
      <c r="C54" s="193"/>
      <c r="D54" s="362"/>
      <c r="E54" s="363"/>
      <c r="F54" s="194" t="s">
        <v>18</v>
      </c>
      <c r="G54" s="195">
        <f>SUM(G38:G53)</f>
        <v>0</v>
      </c>
      <c r="H54" s="257"/>
      <c r="I54" s="183"/>
    </row>
    <row r="55" spans="1:9" ht="16" thickTop="1" thickBot="1" x14ac:dyDescent="0.2">
      <c r="A55" s="190"/>
      <c r="B55" s="190"/>
      <c r="C55" s="190"/>
      <c r="D55" s="73"/>
      <c r="E55" s="73"/>
      <c r="F55" s="73"/>
      <c r="G55" s="74"/>
      <c r="H55" s="257"/>
      <c r="I55" s="183"/>
    </row>
    <row r="56" spans="1:9" ht="16" x14ac:dyDescent="0.2">
      <c r="A56" s="367" t="s">
        <v>118</v>
      </c>
      <c r="B56" s="368"/>
      <c r="C56" s="59" t="str">
        <f>T('Teaching points'!C64)</f>
        <v/>
      </c>
      <c r="D56" s="364"/>
      <c r="E56" s="365"/>
      <c r="F56" s="84"/>
      <c r="G56" s="196"/>
      <c r="H56" s="257"/>
      <c r="I56" s="183"/>
    </row>
    <row r="57" spans="1:9" ht="16" x14ac:dyDescent="0.2">
      <c r="A57" s="98"/>
      <c r="B57" s="99"/>
      <c r="C57" s="225" t="s">
        <v>145</v>
      </c>
      <c r="D57" s="366" t="s">
        <v>16</v>
      </c>
      <c r="E57" s="366"/>
      <c r="F57" s="212" t="s">
        <v>17</v>
      </c>
      <c r="G57" s="213" t="s">
        <v>2</v>
      </c>
      <c r="H57" s="208" t="s">
        <v>489</v>
      </c>
      <c r="I57" s="183"/>
    </row>
    <row r="58" spans="1:9" x14ac:dyDescent="0.15">
      <c r="A58" s="97"/>
      <c r="B58" s="237">
        <v>1</v>
      </c>
      <c r="C58" s="37"/>
      <c r="D58" s="358"/>
      <c r="E58" s="359"/>
      <c r="F58" s="30" t="str">
        <f>IFERROR(VLOOKUP(D58,'Research library'!$E$3:$G$55, 2, FALSE), "&lt;-Select item")</f>
        <v>&lt;-Select item</v>
      </c>
      <c r="G58" s="170" t="str">
        <f>IFERROR(VLOOKUP(F58,'Research library'!$F$3:$G$55, 2, FALSE), " ")</f>
        <v xml:space="preserve"> </v>
      </c>
      <c r="H58" s="182"/>
      <c r="I58" s="183"/>
    </row>
    <row r="59" spans="1:9" x14ac:dyDescent="0.15">
      <c r="A59" s="97"/>
      <c r="B59" s="237">
        <v>2</v>
      </c>
      <c r="C59" s="37"/>
      <c r="D59" s="358"/>
      <c r="E59" s="359"/>
      <c r="F59" s="30" t="str">
        <f>IFERROR(VLOOKUP(D59,'Research library'!$E$3:$G$55, 2, FALSE), "&lt;-Select item")</f>
        <v>&lt;-Select item</v>
      </c>
      <c r="G59" s="170" t="str">
        <f>IFERROR(VLOOKUP(F59,'Research library'!$F$3:$G$55, 2, FALSE), " ")</f>
        <v xml:space="preserve"> </v>
      </c>
      <c r="H59" s="182"/>
      <c r="I59" s="183"/>
    </row>
    <row r="60" spans="1:9" x14ac:dyDescent="0.15">
      <c r="A60" s="97"/>
      <c r="B60" s="237">
        <v>3</v>
      </c>
      <c r="C60" s="37"/>
      <c r="D60" s="358"/>
      <c r="E60" s="359"/>
      <c r="F60" s="30" t="str">
        <f>IFERROR(VLOOKUP(D60,'Research library'!$E$3:$G$55, 2, FALSE), "&lt;-Select item")</f>
        <v>&lt;-Select item</v>
      </c>
      <c r="G60" s="170" t="str">
        <f>IFERROR(VLOOKUP(F60,'Research library'!$F$3:$G$55, 2, FALSE), " ")</f>
        <v xml:space="preserve"> </v>
      </c>
      <c r="H60" s="182"/>
      <c r="I60" s="183"/>
    </row>
    <row r="61" spans="1:9" x14ac:dyDescent="0.15">
      <c r="A61" s="97"/>
      <c r="B61" s="237">
        <v>4</v>
      </c>
      <c r="C61" s="37"/>
      <c r="D61" s="358"/>
      <c r="E61" s="359"/>
      <c r="F61" s="30" t="str">
        <f>IFERROR(VLOOKUP(D61,'Research library'!$E$3:$G$55, 2, FALSE), "&lt;-Select item")</f>
        <v>&lt;-Select item</v>
      </c>
      <c r="G61" s="170" t="str">
        <f>IFERROR(VLOOKUP(F61,'Research library'!$F$3:$G$55, 2, FALSE), " ")</f>
        <v xml:space="preserve"> </v>
      </c>
      <c r="H61" s="182"/>
      <c r="I61" s="183"/>
    </row>
    <row r="62" spans="1:9" x14ac:dyDescent="0.15">
      <c r="A62" s="97"/>
      <c r="B62" s="237">
        <v>5</v>
      </c>
      <c r="C62" s="37"/>
      <c r="D62" s="358"/>
      <c r="E62" s="359"/>
      <c r="F62" s="30" t="str">
        <f>IFERROR(VLOOKUP(D62,'Research library'!$E$3:$G$55, 2, FALSE), "&lt;-Select item")</f>
        <v>&lt;-Select item</v>
      </c>
      <c r="G62" s="170" t="str">
        <f>IFERROR(VLOOKUP(F62,'Research library'!$F$3:$G$55, 2, FALSE), " ")</f>
        <v xml:space="preserve"> </v>
      </c>
      <c r="H62" s="182"/>
      <c r="I62" s="183"/>
    </row>
    <row r="63" spans="1:9" x14ac:dyDescent="0.15">
      <c r="A63" s="97"/>
      <c r="B63" s="237">
        <v>6</v>
      </c>
      <c r="C63" s="37"/>
      <c r="D63" s="358"/>
      <c r="E63" s="359"/>
      <c r="F63" s="30" t="str">
        <f>IFERROR(VLOOKUP(D63,'Research library'!$E$3:$G$55, 2, FALSE), "&lt;-Select item")</f>
        <v>&lt;-Select item</v>
      </c>
      <c r="G63" s="170" t="str">
        <f>IFERROR(VLOOKUP(F63,'Research library'!$F$3:$G$55, 2, FALSE), " ")</f>
        <v xml:space="preserve"> </v>
      </c>
      <c r="H63" s="182"/>
      <c r="I63" s="183"/>
    </row>
    <row r="64" spans="1:9" x14ac:dyDescent="0.15">
      <c r="A64" s="97"/>
      <c r="B64" s="237">
        <v>7</v>
      </c>
      <c r="C64" s="37"/>
      <c r="D64" s="358"/>
      <c r="E64" s="359"/>
      <c r="F64" s="30" t="str">
        <f>IFERROR(VLOOKUP(D64,'Research library'!$E$3:$G$55, 2, FALSE), "&lt;-Select item")</f>
        <v>&lt;-Select item</v>
      </c>
      <c r="G64" s="170" t="str">
        <f>IFERROR(VLOOKUP(F64,'Research library'!$F$3:$G$55, 2, FALSE), " ")</f>
        <v xml:space="preserve"> </v>
      </c>
      <c r="H64" s="182"/>
      <c r="I64" s="183"/>
    </row>
    <row r="65" spans="1:9" x14ac:dyDescent="0.15">
      <c r="A65" s="97"/>
      <c r="B65" s="237">
        <v>8</v>
      </c>
      <c r="C65" s="37"/>
      <c r="D65" s="358"/>
      <c r="E65" s="359"/>
      <c r="F65" s="30" t="str">
        <f>IFERROR(VLOOKUP(D65,'Research library'!$E$3:$G$55, 2, FALSE), "&lt;-Select item")</f>
        <v>&lt;-Select item</v>
      </c>
      <c r="G65" s="170" t="str">
        <f>IFERROR(VLOOKUP(F65,'Research library'!$F$3:$G$55, 2, FALSE), " ")</f>
        <v xml:space="preserve"> </v>
      </c>
      <c r="H65" s="182"/>
      <c r="I65" s="183"/>
    </row>
    <row r="66" spans="1:9" x14ac:dyDescent="0.15">
      <c r="A66" s="97"/>
      <c r="B66" s="237">
        <v>9</v>
      </c>
      <c r="C66" s="37"/>
      <c r="D66" s="358"/>
      <c r="E66" s="359"/>
      <c r="F66" s="30" t="str">
        <f>IFERROR(VLOOKUP(D66,'Research library'!$E$3:$G$55, 2, FALSE), "&lt;-Select item")</f>
        <v>&lt;-Select item</v>
      </c>
      <c r="G66" s="170" t="str">
        <f>IFERROR(VLOOKUP(F66,'Research library'!$F$3:$G$55, 2, FALSE), " ")</f>
        <v xml:space="preserve"> </v>
      </c>
      <c r="H66" s="182"/>
      <c r="I66" s="183"/>
    </row>
    <row r="67" spans="1:9" x14ac:dyDescent="0.15">
      <c r="A67" s="97"/>
      <c r="B67" s="237">
        <v>10</v>
      </c>
      <c r="C67" s="37"/>
      <c r="D67" s="358"/>
      <c r="E67" s="359"/>
      <c r="F67" s="30" t="str">
        <f>IFERROR(VLOOKUP(D67,'Research library'!$E$3:$G$55, 2, FALSE), "&lt;-Select item")</f>
        <v>&lt;-Select item</v>
      </c>
      <c r="G67" s="170" t="str">
        <f>IFERROR(VLOOKUP(F67,'Research library'!$F$3:$G$55, 2, FALSE), " ")</f>
        <v xml:space="preserve"> </v>
      </c>
      <c r="H67" s="182"/>
      <c r="I67" s="183"/>
    </row>
    <row r="68" spans="1:9" x14ac:dyDescent="0.15">
      <c r="A68" s="97"/>
      <c r="B68" s="237">
        <v>11</v>
      </c>
      <c r="C68" s="37"/>
      <c r="D68" s="358"/>
      <c r="E68" s="359"/>
      <c r="F68" s="30" t="str">
        <f>IFERROR(VLOOKUP(D68,'Research library'!$E$3:$G$55, 2, FALSE), "&lt;-Select item")</f>
        <v>&lt;-Select item</v>
      </c>
      <c r="G68" s="170" t="str">
        <f>IFERROR(VLOOKUP(F68,'Research library'!$F$3:$G$55, 2, FALSE), " ")</f>
        <v xml:space="preserve"> </v>
      </c>
      <c r="H68" s="182"/>
      <c r="I68" s="183"/>
    </row>
    <row r="69" spans="1:9" x14ac:dyDescent="0.15">
      <c r="A69" s="97"/>
      <c r="B69" s="237">
        <v>12</v>
      </c>
      <c r="C69" s="37"/>
      <c r="D69" s="358"/>
      <c r="E69" s="359"/>
      <c r="F69" s="30" t="str">
        <f>IFERROR(VLOOKUP(D69,'Research library'!$E$3:$G$55, 2, FALSE), "&lt;-Select item")</f>
        <v>&lt;-Select item</v>
      </c>
      <c r="G69" s="170" t="str">
        <f>IFERROR(VLOOKUP(F69,'Research library'!$F$3:$G$55, 2, FALSE), " ")</f>
        <v xml:space="preserve"> </v>
      </c>
      <c r="H69" s="182"/>
      <c r="I69" s="183"/>
    </row>
    <row r="70" spans="1:9" x14ac:dyDescent="0.15">
      <c r="A70" s="97"/>
      <c r="B70" s="237">
        <v>13</v>
      </c>
      <c r="C70" s="37"/>
      <c r="D70" s="358"/>
      <c r="E70" s="359"/>
      <c r="F70" s="30" t="str">
        <f>IFERROR(VLOOKUP(D70,'Research library'!$E$3:$G$55, 2, FALSE), "&lt;-Select item")</f>
        <v>&lt;-Select item</v>
      </c>
      <c r="G70" s="170" t="str">
        <f>IFERROR(VLOOKUP(F70,'Research library'!$F$3:$G$55, 2, FALSE), " ")</f>
        <v xml:space="preserve"> </v>
      </c>
      <c r="H70" s="182"/>
      <c r="I70" s="183"/>
    </row>
    <row r="71" spans="1:9" x14ac:dyDescent="0.15">
      <c r="A71" s="97"/>
      <c r="B71" s="237">
        <v>14</v>
      </c>
      <c r="C71" s="37"/>
      <c r="D71" s="358"/>
      <c r="E71" s="359"/>
      <c r="F71" s="30" t="str">
        <f>IFERROR(VLOOKUP(D71,'Research library'!$E$3:$G$55, 2, FALSE), "&lt;-Select item")</f>
        <v>&lt;-Select item</v>
      </c>
      <c r="G71" s="170" t="str">
        <f>IFERROR(VLOOKUP(F71,'Research library'!$F$3:$G$55, 2, FALSE), " ")</f>
        <v xml:space="preserve"> </v>
      </c>
      <c r="H71" s="182"/>
      <c r="I71" s="183"/>
    </row>
    <row r="72" spans="1:9" s="5" customFormat="1" ht="13.5" customHeight="1" thickBot="1" x14ac:dyDescent="0.2">
      <c r="A72" s="97"/>
      <c r="B72" s="239">
        <v>15</v>
      </c>
      <c r="C72" s="101"/>
      <c r="D72" s="358"/>
      <c r="E72" s="359"/>
      <c r="F72" s="30" t="str">
        <f>IFERROR(VLOOKUP(D72,'Research library'!$E$3:$G$55, 2, FALSE), "&lt;-Select item")</f>
        <v>&lt;-Select item</v>
      </c>
      <c r="G72" s="170" t="str">
        <f>IFERROR(VLOOKUP(F72,'Research library'!$F$3:$G$55, 2, FALSE), " ")</f>
        <v xml:space="preserve"> </v>
      </c>
      <c r="H72" s="182"/>
      <c r="I72" s="184"/>
    </row>
    <row r="73" spans="1:9" s="15" customFormat="1" ht="15" thickBot="1" x14ac:dyDescent="0.2">
      <c r="A73" s="89"/>
      <c r="B73" s="318" t="s">
        <v>493</v>
      </c>
      <c r="C73" s="319"/>
      <c r="D73" s="319"/>
      <c r="E73" s="319"/>
      <c r="F73" s="319"/>
      <c r="G73" s="319"/>
      <c r="H73" s="257"/>
      <c r="I73" s="183"/>
    </row>
    <row r="74" spans="1:9" ht="16" thickBot="1" x14ac:dyDescent="0.25">
      <c r="A74" s="191"/>
      <c r="B74" s="192"/>
      <c r="C74" s="193"/>
      <c r="D74" s="362"/>
      <c r="E74" s="363"/>
      <c r="F74" s="194" t="s">
        <v>18</v>
      </c>
      <c r="G74" s="195">
        <f>SUM(G58:G73)</f>
        <v>0</v>
      </c>
      <c r="H74" s="257"/>
      <c r="I74" s="183"/>
    </row>
    <row r="75" spans="1:9" s="28" customFormat="1" ht="16" thickTop="1" thickBot="1" x14ac:dyDescent="0.2">
      <c r="A75" s="190"/>
      <c r="B75" s="190"/>
      <c r="C75" s="190"/>
      <c r="D75" s="73"/>
      <c r="E75" s="73"/>
      <c r="F75" s="73"/>
      <c r="G75" s="74"/>
      <c r="H75" s="257"/>
      <c r="I75" s="183"/>
    </row>
    <row r="76" spans="1:9" s="28" customFormat="1" ht="16" x14ac:dyDescent="0.2">
      <c r="A76" s="367" t="s">
        <v>119</v>
      </c>
      <c r="B76" s="368"/>
      <c r="C76" s="59" t="str">
        <f>T('Teaching points'!C94)</f>
        <v/>
      </c>
      <c r="D76" s="364"/>
      <c r="E76" s="365"/>
      <c r="F76" s="84"/>
      <c r="G76" s="196"/>
      <c r="H76" s="257"/>
      <c r="I76" s="183"/>
    </row>
    <row r="77" spans="1:9" ht="16" x14ac:dyDescent="0.2">
      <c r="A77" s="98"/>
      <c r="B77" s="99"/>
      <c r="C77" s="225" t="s">
        <v>145</v>
      </c>
      <c r="D77" s="366" t="s">
        <v>16</v>
      </c>
      <c r="E77" s="366"/>
      <c r="F77" s="212" t="s">
        <v>17</v>
      </c>
      <c r="G77" s="213" t="s">
        <v>2</v>
      </c>
      <c r="H77" s="208" t="s">
        <v>489</v>
      </c>
      <c r="I77" s="183"/>
    </row>
    <row r="78" spans="1:9" x14ac:dyDescent="0.15">
      <c r="A78" s="97"/>
      <c r="B78" s="237">
        <v>1</v>
      </c>
      <c r="C78" s="37"/>
      <c r="D78" s="358"/>
      <c r="E78" s="359"/>
      <c r="F78" s="30" t="str">
        <f>IFERROR(VLOOKUP(D78,'Research library'!$E$3:$G$55, 2, FALSE), "&lt;-Select item")</f>
        <v>&lt;-Select item</v>
      </c>
      <c r="G78" s="170" t="str">
        <f>IFERROR(VLOOKUP(F78,'Research library'!$F$3:$G$55, 2, FALSE), " ")</f>
        <v xml:space="preserve"> </v>
      </c>
      <c r="H78" s="182"/>
      <c r="I78" s="183"/>
    </row>
    <row r="79" spans="1:9" x14ac:dyDescent="0.15">
      <c r="A79" s="97"/>
      <c r="B79" s="237">
        <v>2</v>
      </c>
      <c r="C79" s="37"/>
      <c r="D79" s="358"/>
      <c r="E79" s="359"/>
      <c r="F79" s="30" t="str">
        <f>IFERROR(VLOOKUP(D79,'Research library'!$E$3:$G$55, 2, FALSE), "&lt;-Select item")</f>
        <v>&lt;-Select item</v>
      </c>
      <c r="G79" s="170" t="str">
        <f>IFERROR(VLOOKUP(F79,'Research library'!$F$3:$G$55, 2, FALSE), " ")</f>
        <v xml:space="preserve"> </v>
      </c>
      <c r="H79" s="182"/>
      <c r="I79" s="183"/>
    </row>
    <row r="80" spans="1:9" x14ac:dyDescent="0.15">
      <c r="A80" s="97"/>
      <c r="B80" s="237">
        <v>3</v>
      </c>
      <c r="C80" s="37"/>
      <c r="D80" s="358"/>
      <c r="E80" s="359"/>
      <c r="F80" s="30" t="str">
        <f>IFERROR(VLOOKUP(D80,'Research library'!$E$3:$G$55, 2, FALSE), "&lt;-Select item")</f>
        <v>&lt;-Select item</v>
      </c>
      <c r="G80" s="170" t="str">
        <f>IFERROR(VLOOKUP(F80,'Research library'!$F$3:$G$55, 2, FALSE), " ")</f>
        <v xml:space="preserve"> </v>
      </c>
      <c r="H80" s="182"/>
      <c r="I80" s="183"/>
    </row>
    <row r="81" spans="1:9" x14ac:dyDescent="0.15">
      <c r="A81" s="97"/>
      <c r="B81" s="237">
        <v>4</v>
      </c>
      <c r="C81" s="37"/>
      <c r="D81" s="358"/>
      <c r="E81" s="359"/>
      <c r="F81" s="30" t="str">
        <f>IFERROR(VLOOKUP(D81,'Research library'!$E$3:$G$55, 2, FALSE), "&lt;-Select item")</f>
        <v>&lt;-Select item</v>
      </c>
      <c r="G81" s="170" t="str">
        <f>IFERROR(VLOOKUP(F81,'Research library'!$F$3:$G$55, 2, FALSE), " ")</f>
        <v xml:space="preserve"> </v>
      </c>
      <c r="H81" s="182"/>
      <c r="I81" s="183"/>
    </row>
    <row r="82" spans="1:9" x14ac:dyDescent="0.15">
      <c r="A82" s="97"/>
      <c r="B82" s="237">
        <v>5</v>
      </c>
      <c r="C82" s="37"/>
      <c r="D82" s="358"/>
      <c r="E82" s="359"/>
      <c r="F82" s="30" t="str">
        <f>IFERROR(VLOOKUP(D82,'Research library'!$E$3:$G$55, 2, FALSE), "&lt;-Select item")</f>
        <v>&lt;-Select item</v>
      </c>
      <c r="G82" s="170" t="str">
        <f>IFERROR(VLOOKUP(F82,'Research library'!$F$3:$G$55, 2, FALSE), " ")</f>
        <v xml:space="preserve"> </v>
      </c>
      <c r="H82" s="182"/>
      <c r="I82" s="183"/>
    </row>
    <row r="83" spans="1:9" x14ac:dyDescent="0.15">
      <c r="A83" s="97"/>
      <c r="B83" s="237">
        <v>6</v>
      </c>
      <c r="C83" s="37"/>
      <c r="D83" s="358"/>
      <c r="E83" s="359"/>
      <c r="F83" s="30" t="str">
        <f>IFERROR(VLOOKUP(D83,'Research library'!$E$3:$G$55, 2, FALSE), "&lt;-Select item")</f>
        <v>&lt;-Select item</v>
      </c>
      <c r="G83" s="170" t="str">
        <f>IFERROR(VLOOKUP(F83,'Research library'!$F$3:$G$55, 2, FALSE), " ")</f>
        <v xml:space="preserve"> </v>
      </c>
      <c r="H83" s="182"/>
      <c r="I83" s="183"/>
    </row>
    <row r="84" spans="1:9" x14ac:dyDescent="0.15">
      <c r="A84" s="97"/>
      <c r="B84" s="237">
        <v>7</v>
      </c>
      <c r="C84" s="37"/>
      <c r="D84" s="358"/>
      <c r="E84" s="359"/>
      <c r="F84" s="30" t="str">
        <f>IFERROR(VLOOKUP(D84,'Research library'!$E$3:$G$55, 2, FALSE), "&lt;-Select item")</f>
        <v>&lt;-Select item</v>
      </c>
      <c r="G84" s="170" t="str">
        <f>IFERROR(VLOOKUP(F84,'Research library'!$F$3:$G$55, 2, FALSE), " ")</f>
        <v xml:space="preserve"> </v>
      </c>
      <c r="H84" s="182"/>
      <c r="I84" s="183"/>
    </row>
    <row r="85" spans="1:9" x14ac:dyDescent="0.15">
      <c r="A85" s="97"/>
      <c r="B85" s="237">
        <v>8</v>
      </c>
      <c r="C85" s="37"/>
      <c r="D85" s="358"/>
      <c r="E85" s="359"/>
      <c r="F85" s="30" t="str">
        <f>IFERROR(VLOOKUP(D85,'Research library'!$E$3:$G$55, 2, FALSE), "&lt;-Select item")</f>
        <v>&lt;-Select item</v>
      </c>
      <c r="G85" s="170" t="str">
        <f>IFERROR(VLOOKUP(F85,'Research library'!$F$3:$G$55, 2, FALSE), " ")</f>
        <v xml:space="preserve"> </v>
      </c>
      <c r="H85" s="182"/>
      <c r="I85" s="183"/>
    </row>
    <row r="86" spans="1:9" x14ac:dyDescent="0.15">
      <c r="A86" s="97"/>
      <c r="B86" s="237">
        <v>9</v>
      </c>
      <c r="C86" s="37"/>
      <c r="D86" s="358"/>
      <c r="E86" s="359"/>
      <c r="F86" s="30" t="str">
        <f>IFERROR(VLOOKUP(D86,'Research library'!$E$3:$G$55, 2, FALSE), "&lt;-Select item")</f>
        <v>&lt;-Select item</v>
      </c>
      <c r="G86" s="170" t="str">
        <f>IFERROR(VLOOKUP(F86,'Research library'!$F$3:$G$55, 2, FALSE), " ")</f>
        <v xml:space="preserve"> </v>
      </c>
      <c r="H86" s="182"/>
      <c r="I86" s="183"/>
    </row>
    <row r="87" spans="1:9" x14ac:dyDescent="0.15">
      <c r="A87" s="97"/>
      <c r="B87" s="237">
        <v>10</v>
      </c>
      <c r="C87" s="37"/>
      <c r="D87" s="358"/>
      <c r="E87" s="359"/>
      <c r="F87" s="30" t="str">
        <f>IFERROR(VLOOKUP(D87,'Research library'!$E$3:$G$55, 2, FALSE), "&lt;-Select item")</f>
        <v>&lt;-Select item</v>
      </c>
      <c r="G87" s="170" t="str">
        <f>IFERROR(VLOOKUP(F87,'Research library'!$F$3:$G$55, 2, FALSE), " ")</f>
        <v xml:space="preserve"> </v>
      </c>
      <c r="H87" s="182"/>
      <c r="I87" s="183"/>
    </row>
    <row r="88" spans="1:9" x14ac:dyDescent="0.15">
      <c r="A88" s="97"/>
      <c r="B88" s="237">
        <v>11</v>
      </c>
      <c r="C88" s="37"/>
      <c r="D88" s="358"/>
      <c r="E88" s="359"/>
      <c r="F88" s="30" t="str">
        <f>IFERROR(VLOOKUP(D88,'Research library'!$E$3:$G$55, 2, FALSE), "&lt;-Select item")</f>
        <v>&lt;-Select item</v>
      </c>
      <c r="G88" s="170" t="str">
        <f>IFERROR(VLOOKUP(F88,'Research library'!$F$3:$G$55, 2, FALSE), " ")</f>
        <v xml:space="preserve"> </v>
      </c>
      <c r="H88" s="182"/>
      <c r="I88" s="183"/>
    </row>
    <row r="89" spans="1:9" x14ac:dyDescent="0.15">
      <c r="A89" s="97"/>
      <c r="B89" s="237">
        <v>12</v>
      </c>
      <c r="C89" s="37"/>
      <c r="D89" s="358"/>
      <c r="E89" s="359"/>
      <c r="F89" s="30" t="str">
        <f>IFERROR(VLOOKUP(D89,'Research library'!$E$3:$G$55, 2, FALSE), "&lt;-Select item")</f>
        <v>&lt;-Select item</v>
      </c>
      <c r="G89" s="170" t="str">
        <f>IFERROR(VLOOKUP(F89,'Research library'!$F$3:$G$55, 2, FALSE), " ")</f>
        <v xml:space="preserve"> </v>
      </c>
      <c r="H89" s="182"/>
      <c r="I89" s="183"/>
    </row>
    <row r="90" spans="1:9" x14ac:dyDescent="0.15">
      <c r="A90" s="97"/>
      <c r="B90" s="237">
        <v>13</v>
      </c>
      <c r="C90" s="37"/>
      <c r="D90" s="358"/>
      <c r="E90" s="359"/>
      <c r="F90" s="30" t="str">
        <f>IFERROR(VLOOKUP(D90,'Research library'!$E$3:$G$55, 2, FALSE), "&lt;-Select item")</f>
        <v>&lt;-Select item</v>
      </c>
      <c r="G90" s="170" t="str">
        <f>IFERROR(VLOOKUP(F90,'Research library'!$F$3:$G$55, 2, FALSE), " ")</f>
        <v xml:space="preserve"> </v>
      </c>
      <c r="H90" s="182"/>
      <c r="I90" s="183"/>
    </row>
    <row r="91" spans="1:9" x14ac:dyDescent="0.15">
      <c r="A91" s="97"/>
      <c r="B91" s="237">
        <v>14</v>
      </c>
      <c r="C91" s="37"/>
      <c r="D91" s="358"/>
      <c r="E91" s="359"/>
      <c r="F91" s="30" t="str">
        <f>IFERROR(VLOOKUP(D91,'Research library'!$E$3:$G$55, 2, FALSE), "&lt;-Select item")</f>
        <v>&lt;-Select item</v>
      </c>
      <c r="G91" s="170" t="str">
        <f>IFERROR(VLOOKUP(F91,'Research library'!$F$3:$G$55, 2, FALSE), " ")</f>
        <v xml:space="preserve"> </v>
      </c>
      <c r="H91" s="182"/>
      <c r="I91" s="183"/>
    </row>
    <row r="92" spans="1:9" s="5" customFormat="1" ht="13.5" customHeight="1" thickBot="1" x14ac:dyDescent="0.2">
      <c r="A92" s="97"/>
      <c r="B92" s="239">
        <v>15</v>
      </c>
      <c r="C92" s="101"/>
      <c r="D92" s="358"/>
      <c r="E92" s="359"/>
      <c r="F92" s="30" t="str">
        <f>IFERROR(VLOOKUP(D92,'Research library'!$E$3:$G$55, 2, FALSE), "&lt;-Select item")</f>
        <v>&lt;-Select item</v>
      </c>
      <c r="G92" s="170" t="str">
        <f>IFERROR(VLOOKUP(F92,'Research library'!$F$3:$G$55, 2, FALSE), " ")</f>
        <v xml:space="preserve"> </v>
      </c>
      <c r="H92" s="182"/>
      <c r="I92" s="184"/>
    </row>
    <row r="93" spans="1:9" s="15" customFormat="1" ht="15" thickBot="1" x14ac:dyDescent="0.2">
      <c r="A93" s="89"/>
      <c r="B93" s="318" t="s">
        <v>493</v>
      </c>
      <c r="C93" s="319"/>
      <c r="D93" s="319"/>
      <c r="E93" s="319"/>
      <c r="F93" s="319"/>
      <c r="G93" s="319"/>
      <c r="H93" s="257"/>
      <c r="I93" s="183"/>
    </row>
    <row r="94" spans="1:9" ht="16" thickBot="1" x14ac:dyDescent="0.25">
      <c r="A94" s="191"/>
      <c r="B94" s="192"/>
      <c r="C94" s="193"/>
      <c r="D94" s="362"/>
      <c r="E94" s="363"/>
      <c r="F94" s="194" t="s">
        <v>18</v>
      </c>
      <c r="G94" s="195">
        <f>SUM(G78:G93)</f>
        <v>0</v>
      </c>
      <c r="H94" s="257"/>
      <c r="I94" s="183"/>
    </row>
    <row r="95" spans="1:9" ht="16" thickTop="1" thickBot="1" x14ac:dyDescent="0.2">
      <c r="A95" s="190"/>
      <c r="B95" s="190"/>
      <c r="C95" s="190"/>
      <c r="D95" s="73"/>
      <c r="E95" s="73"/>
      <c r="F95" s="73"/>
      <c r="G95" s="74"/>
      <c r="H95" s="257"/>
      <c r="I95" s="183"/>
    </row>
    <row r="96" spans="1:9" ht="16" x14ac:dyDescent="0.2">
      <c r="A96" s="367" t="s">
        <v>120</v>
      </c>
      <c r="B96" s="368"/>
      <c r="C96" s="59" t="str">
        <f>T('Teaching points'!C124)</f>
        <v/>
      </c>
      <c r="D96" s="364"/>
      <c r="E96" s="365"/>
      <c r="F96" s="84"/>
      <c r="G96" s="196"/>
      <c r="H96" s="257"/>
      <c r="I96" s="183"/>
    </row>
    <row r="97" spans="1:9" ht="16" x14ac:dyDescent="0.2">
      <c r="A97" s="98"/>
      <c r="B97" s="99"/>
      <c r="C97" s="225" t="s">
        <v>145</v>
      </c>
      <c r="D97" s="366" t="s">
        <v>16</v>
      </c>
      <c r="E97" s="366"/>
      <c r="F97" s="212" t="s">
        <v>17</v>
      </c>
      <c r="G97" s="213" t="s">
        <v>2</v>
      </c>
      <c r="H97" s="208" t="s">
        <v>489</v>
      </c>
      <c r="I97" s="183"/>
    </row>
    <row r="98" spans="1:9" x14ac:dyDescent="0.15">
      <c r="A98" s="97"/>
      <c r="B98" s="237">
        <v>1</v>
      </c>
      <c r="C98" s="37"/>
      <c r="D98" s="358"/>
      <c r="E98" s="359"/>
      <c r="F98" s="30" t="str">
        <f>IFERROR(VLOOKUP(D98,'Research library'!$E$3:$G$55, 2, FALSE), "&lt;-Select item")</f>
        <v>&lt;-Select item</v>
      </c>
      <c r="G98" s="170" t="str">
        <f>IFERROR(VLOOKUP(F98,'Research library'!$F$3:$G$55, 2, FALSE), " ")</f>
        <v xml:space="preserve"> </v>
      </c>
      <c r="H98" s="182"/>
      <c r="I98" s="183"/>
    </row>
    <row r="99" spans="1:9" x14ac:dyDescent="0.15">
      <c r="A99" s="97"/>
      <c r="B99" s="237">
        <v>2</v>
      </c>
      <c r="C99" s="37"/>
      <c r="D99" s="358"/>
      <c r="E99" s="359"/>
      <c r="F99" s="30" t="str">
        <f>IFERROR(VLOOKUP(D99,'Research library'!$E$3:$G$55, 2, FALSE), "&lt;-Select item")</f>
        <v>&lt;-Select item</v>
      </c>
      <c r="G99" s="170" t="str">
        <f>IFERROR(VLOOKUP(F99,'Research library'!$F$3:$G$55, 2, FALSE), " ")</f>
        <v xml:space="preserve"> </v>
      </c>
      <c r="H99" s="182"/>
      <c r="I99" s="183"/>
    </row>
    <row r="100" spans="1:9" x14ac:dyDescent="0.15">
      <c r="A100" s="97"/>
      <c r="B100" s="237">
        <v>3</v>
      </c>
      <c r="C100" s="37"/>
      <c r="D100" s="358"/>
      <c r="E100" s="359"/>
      <c r="F100" s="30" t="str">
        <f>IFERROR(VLOOKUP(D100,'Research library'!$E$3:$G$55, 2, FALSE), "&lt;-Select item")</f>
        <v>&lt;-Select item</v>
      </c>
      <c r="G100" s="170" t="str">
        <f>IFERROR(VLOOKUP(F100,'Research library'!$F$3:$G$55, 2, FALSE), " ")</f>
        <v xml:space="preserve"> </v>
      </c>
      <c r="H100" s="182"/>
      <c r="I100" s="183"/>
    </row>
    <row r="101" spans="1:9" x14ac:dyDescent="0.15">
      <c r="A101" s="97"/>
      <c r="B101" s="237">
        <v>4</v>
      </c>
      <c r="C101" s="37"/>
      <c r="D101" s="358"/>
      <c r="E101" s="359"/>
      <c r="F101" s="30" t="str">
        <f>IFERROR(VLOOKUP(D101,'Research library'!$E$3:$G$55, 2, FALSE), "&lt;-Select item")</f>
        <v>&lt;-Select item</v>
      </c>
      <c r="G101" s="170" t="str">
        <f>IFERROR(VLOOKUP(F101,'Research library'!$F$3:$G$55, 2, FALSE), " ")</f>
        <v xml:space="preserve"> </v>
      </c>
      <c r="H101" s="182"/>
      <c r="I101" s="183"/>
    </row>
    <row r="102" spans="1:9" x14ac:dyDescent="0.15">
      <c r="A102" s="97"/>
      <c r="B102" s="237">
        <v>5</v>
      </c>
      <c r="C102" s="37"/>
      <c r="D102" s="358"/>
      <c r="E102" s="359"/>
      <c r="F102" s="30" t="str">
        <f>IFERROR(VLOOKUP(D102,'Research library'!$E$3:$G$55, 2, FALSE), "&lt;-Select item")</f>
        <v>&lt;-Select item</v>
      </c>
      <c r="G102" s="170" t="str">
        <f>IFERROR(VLOOKUP(F102,'Research library'!$F$3:$G$55, 2, FALSE), " ")</f>
        <v xml:space="preserve"> </v>
      </c>
      <c r="H102" s="182"/>
      <c r="I102" s="183"/>
    </row>
    <row r="103" spans="1:9" x14ac:dyDescent="0.15">
      <c r="A103" s="97"/>
      <c r="B103" s="237">
        <v>6</v>
      </c>
      <c r="C103" s="37"/>
      <c r="D103" s="358"/>
      <c r="E103" s="359"/>
      <c r="F103" s="30" t="str">
        <f>IFERROR(VLOOKUP(D103,'Research library'!$E$3:$G$55, 2, FALSE), "&lt;-Select item")</f>
        <v>&lt;-Select item</v>
      </c>
      <c r="G103" s="170" t="str">
        <f>IFERROR(VLOOKUP(F103,'Research library'!$F$3:$G$55, 2, FALSE), " ")</f>
        <v xml:space="preserve"> </v>
      </c>
      <c r="H103" s="182"/>
      <c r="I103" s="183"/>
    </row>
    <row r="104" spans="1:9" x14ac:dyDescent="0.15">
      <c r="A104" s="97"/>
      <c r="B104" s="237">
        <v>7</v>
      </c>
      <c r="C104" s="37"/>
      <c r="D104" s="358"/>
      <c r="E104" s="359"/>
      <c r="F104" s="30" t="str">
        <f>IFERROR(VLOOKUP(D104,'Research library'!$E$3:$G$55, 2, FALSE), "&lt;-Select item")</f>
        <v>&lt;-Select item</v>
      </c>
      <c r="G104" s="170" t="str">
        <f>IFERROR(VLOOKUP(F104,'Research library'!$F$3:$G$55, 2, FALSE), " ")</f>
        <v xml:space="preserve"> </v>
      </c>
      <c r="H104" s="182"/>
      <c r="I104" s="183"/>
    </row>
    <row r="105" spans="1:9" x14ac:dyDescent="0.15">
      <c r="A105" s="97"/>
      <c r="B105" s="237">
        <v>8</v>
      </c>
      <c r="C105" s="37"/>
      <c r="D105" s="358"/>
      <c r="E105" s="359"/>
      <c r="F105" s="30" t="str">
        <f>IFERROR(VLOOKUP(D105,'Research library'!$E$3:$G$55, 2, FALSE), "&lt;-Select item")</f>
        <v>&lt;-Select item</v>
      </c>
      <c r="G105" s="170" t="str">
        <f>IFERROR(VLOOKUP(F105,'Research library'!$F$3:$G$55, 2, FALSE), " ")</f>
        <v xml:space="preserve"> </v>
      </c>
      <c r="H105" s="182"/>
      <c r="I105" s="183"/>
    </row>
    <row r="106" spans="1:9" x14ac:dyDescent="0.15">
      <c r="A106" s="97"/>
      <c r="B106" s="237">
        <v>9</v>
      </c>
      <c r="C106" s="37"/>
      <c r="D106" s="358"/>
      <c r="E106" s="359"/>
      <c r="F106" s="30" t="str">
        <f>IFERROR(VLOOKUP(D106,'Research library'!$E$3:$G$55, 2, FALSE), "&lt;-Select item")</f>
        <v>&lt;-Select item</v>
      </c>
      <c r="G106" s="170" t="str">
        <f>IFERROR(VLOOKUP(F106,'Research library'!$F$3:$G$55, 2, FALSE), " ")</f>
        <v xml:space="preserve"> </v>
      </c>
      <c r="H106" s="182"/>
      <c r="I106" s="183"/>
    </row>
    <row r="107" spans="1:9" x14ac:dyDescent="0.15">
      <c r="A107" s="97"/>
      <c r="B107" s="237">
        <v>10</v>
      </c>
      <c r="C107" s="37"/>
      <c r="D107" s="358"/>
      <c r="E107" s="359"/>
      <c r="F107" s="30" t="str">
        <f>IFERROR(VLOOKUP(D107,'Research library'!$E$3:$G$55, 2, FALSE), "&lt;-Select item")</f>
        <v>&lt;-Select item</v>
      </c>
      <c r="G107" s="170" t="str">
        <f>IFERROR(VLOOKUP(F107,'Research library'!$F$3:$G$55, 2, FALSE), " ")</f>
        <v xml:space="preserve"> </v>
      </c>
      <c r="H107" s="182"/>
      <c r="I107" s="183"/>
    </row>
    <row r="108" spans="1:9" x14ac:dyDescent="0.15">
      <c r="A108" s="97"/>
      <c r="B108" s="237">
        <v>11</v>
      </c>
      <c r="C108" s="37"/>
      <c r="D108" s="358"/>
      <c r="E108" s="359"/>
      <c r="F108" s="30" t="str">
        <f>IFERROR(VLOOKUP(D108,'Research library'!$E$3:$G$55, 2, FALSE), "&lt;-Select item")</f>
        <v>&lt;-Select item</v>
      </c>
      <c r="G108" s="170" t="str">
        <f>IFERROR(VLOOKUP(F108,'Research library'!$F$3:$G$55, 2, FALSE), " ")</f>
        <v xml:space="preserve"> </v>
      </c>
      <c r="H108" s="182"/>
      <c r="I108" s="183"/>
    </row>
    <row r="109" spans="1:9" x14ac:dyDescent="0.15">
      <c r="A109" s="97"/>
      <c r="B109" s="237">
        <v>12</v>
      </c>
      <c r="C109" s="37"/>
      <c r="D109" s="358"/>
      <c r="E109" s="359"/>
      <c r="F109" s="30" t="str">
        <f>IFERROR(VLOOKUP(D109,'Research library'!$E$3:$G$55, 2, FALSE), "&lt;-Select item")</f>
        <v>&lt;-Select item</v>
      </c>
      <c r="G109" s="170" t="str">
        <f>IFERROR(VLOOKUP(F109,'Research library'!$F$3:$G$55, 2, FALSE), " ")</f>
        <v xml:space="preserve"> </v>
      </c>
      <c r="H109" s="182"/>
      <c r="I109" s="183"/>
    </row>
    <row r="110" spans="1:9" x14ac:dyDescent="0.15">
      <c r="A110" s="97"/>
      <c r="B110" s="237">
        <v>13</v>
      </c>
      <c r="C110" s="37"/>
      <c r="D110" s="358"/>
      <c r="E110" s="359"/>
      <c r="F110" s="30" t="str">
        <f>IFERROR(VLOOKUP(D110,'Research library'!$E$3:$G$55, 2, FALSE), "&lt;-Select item")</f>
        <v>&lt;-Select item</v>
      </c>
      <c r="G110" s="170" t="str">
        <f>IFERROR(VLOOKUP(F110,'Research library'!$F$3:$G$55, 2, FALSE), " ")</f>
        <v xml:space="preserve"> </v>
      </c>
      <c r="H110" s="182"/>
      <c r="I110" s="183"/>
    </row>
    <row r="111" spans="1:9" x14ac:dyDescent="0.15">
      <c r="A111" s="97"/>
      <c r="B111" s="237">
        <v>14</v>
      </c>
      <c r="C111" s="37"/>
      <c r="D111" s="358"/>
      <c r="E111" s="359"/>
      <c r="F111" s="30" t="str">
        <f>IFERROR(VLOOKUP(D111,'Research library'!$E$3:$G$55, 2, FALSE), "&lt;-Select item")</f>
        <v>&lt;-Select item</v>
      </c>
      <c r="G111" s="170" t="str">
        <f>IFERROR(VLOOKUP(F111,'Research library'!$F$3:$G$55, 2, FALSE), " ")</f>
        <v xml:space="preserve"> </v>
      </c>
      <c r="H111" s="182"/>
      <c r="I111" s="183"/>
    </row>
    <row r="112" spans="1:9" s="5" customFormat="1" ht="13.5" customHeight="1" thickBot="1" x14ac:dyDescent="0.2">
      <c r="A112" s="97"/>
      <c r="B112" s="239">
        <v>15</v>
      </c>
      <c r="C112" s="101"/>
      <c r="D112" s="358"/>
      <c r="E112" s="359"/>
      <c r="F112" s="30" t="str">
        <f>IFERROR(VLOOKUP(D112,'Research library'!$E$3:$G$55, 2, FALSE), "&lt;-Select item")</f>
        <v>&lt;-Select item</v>
      </c>
      <c r="G112" s="170" t="str">
        <f>IFERROR(VLOOKUP(F112,'Research library'!$F$3:$G$55, 2, FALSE), " ")</f>
        <v xml:space="preserve"> </v>
      </c>
      <c r="H112" s="182"/>
      <c r="I112" s="184"/>
    </row>
    <row r="113" spans="1:9" s="15" customFormat="1" ht="15" thickBot="1" x14ac:dyDescent="0.2">
      <c r="A113" s="89"/>
      <c r="B113" s="318" t="s">
        <v>493</v>
      </c>
      <c r="C113" s="319"/>
      <c r="D113" s="319"/>
      <c r="E113" s="319"/>
      <c r="F113" s="319"/>
      <c r="G113" s="319"/>
      <c r="H113" s="257"/>
      <c r="I113" s="183"/>
    </row>
    <row r="114" spans="1:9" ht="16" thickBot="1" x14ac:dyDescent="0.25">
      <c r="A114" s="191"/>
      <c r="B114" s="192"/>
      <c r="C114" s="193"/>
      <c r="D114" s="362"/>
      <c r="E114" s="363"/>
      <c r="F114" s="194" t="s">
        <v>18</v>
      </c>
      <c r="G114" s="195">
        <f>SUM(G98:G113)</f>
        <v>0</v>
      </c>
      <c r="H114" s="257"/>
      <c r="I114" s="183"/>
    </row>
    <row r="115" spans="1:9" ht="16" thickTop="1" thickBot="1" x14ac:dyDescent="0.2">
      <c r="A115" s="190"/>
      <c r="B115" s="190"/>
      <c r="C115" s="190"/>
      <c r="D115" s="73"/>
      <c r="E115" s="73"/>
      <c r="F115" s="73"/>
      <c r="G115" s="74"/>
      <c r="H115" s="257"/>
      <c r="I115" s="183"/>
    </row>
    <row r="116" spans="1:9" ht="16" x14ac:dyDescent="0.2">
      <c r="A116" s="367" t="s">
        <v>121</v>
      </c>
      <c r="B116" s="368"/>
      <c r="C116" s="59" t="str">
        <f>T('Teaching points'!C154)</f>
        <v/>
      </c>
      <c r="D116" s="364"/>
      <c r="E116" s="365"/>
      <c r="F116" s="84"/>
      <c r="G116" s="196"/>
      <c r="H116" s="257"/>
      <c r="I116" s="183"/>
    </row>
    <row r="117" spans="1:9" ht="16" x14ac:dyDescent="0.2">
      <c r="A117" s="98"/>
      <c r="B117" s="99"/>
      <c r="C117" s="225" t="s">
        <v>145</v>
      </c>
      <c r="D117" s="366" t="s">
        <v>16</v>
      </c>
      <c r="E117" s="366"/>
      <c r="F117" s="212" t="s">
        <v>17</v>
      </c>
      <c r="G117" s="213" t="s">
        <v>2</v>
      </c>
      <c r="H117" s="208" t="s">
        <v>489</v>
      </c>
      <c r="I117" s="183"/>
    </row>
    <row r="118" spans="1:9" x14ac:dyDescent="0.15">
      <c r="A118" s="97"/>
      <c r="B118" s="237">
        <v>1</v>
      </c>
      <c r="C118" s="37"/>
      <c r="D118" s="358"/>
      <c r="E118" s="359"/>
      <c r="F118" s="30" t="str">
        <f>IFERROR(VLOOKUP(D118,'Research library'!$E$3:$G$55, 2, FALSE), "&lt;-Select item")</f>
        <v>&lt;-Select item</v>
      </c>
      <c r="G118" s="170" t="str">
        <f>IFERROR(VLOOKUP(F118,'Research library'!$F$3:$G$55, 2, FALSE), " ")</f>
        <v xml:space="preserve"> </v>
      </c>
      <c r="H118" s="182"/>
      <c r="I118" s="183"/>
    </row>
    <row r="119" spans="1:9" x14ac:dyDescent="0.15">
      <c r="A119" s="97"/>
      <c r="B119" s="237">
        <v>2</v>
      </c>
      <c r="C119" s="37"/>
      <c r="D119" s="358"/>
      <c r="E119" s="359"/>
      <c r="F119" s="30" t="str">
        <f>IFERROR(VLOOKUP(D119,'Research library'!$E$3:$G$55, 2, FALSE), "&lt;-Select item")</f>
        <v>&lt;-Select item</v>
      </c>
      <c r="G119" s="170" t="str">
        <f>IFERROR(VLOOKUP(F119,'Research library'!$F$3:$G$55, 2, FALSE), " ")</f>
        <v xml:space="preserve"> </v>
      </c>
      <c r="H119" s="182"/>
      <c r="I119" s="183"/>
    </row>
    <row r="120" spans="1:9" x14ac:dyDescent="0.15">
      <c r="A120" s="97"/>
      <c r="B120" s="237">
        <v>3</v>
      </c>
      <c r="C120" s="37"/>
      <c r="D120" s="358"/>
      <c r="E120" s="359"/>
      <c r="F120" s="30" t="str">
        <f>IFERROR(VLOOKUP(D120,'Research library'!$E$3:$G$55, 2, FALSE), "&lt;-Select item")</f>
        <v>&lt;-Select item</v>
      </c>
      <c r="G120" s="170" t="str">
        <f>IFERROR(VLOOKUP(F120,'Research library'!$F$3:$G$55, 2, FALSE), " ")</f>
        <v xml:space="preserve"> </v>
      </c>
      <c r="H120" s="182"/>
      <c r="I120" s="183"/>
    </row>
    <row r="121" spans="1:9" x14ac:dyDescent="0.15">
      <c r="A121" s="97"/>
      <c r="B121" s="237">
        <v>4</v>
      </c>
      <c r="C121" s="37"/>
      <c r="D121" s="358"/>
      <c r="E121" s="359"/>
      <c r="F121" s="30" t="str">
        <f>IFERROR(VLOOKUP(D121,'Research library'!$E$3:$G$55, 2, FALSE), "&lt;-Select item")</f>
        <v>&lt;-Select item</v>
      </c>
      <c r="G121" s="170" t="str">
        <f>IFERROR(VLOOKUP(F121,'Research library'!$F$3:$G$55, 2, FALSE), " ")</f>
        <v xml:space="preserve"> </v>
      </c>
      <c r="H121" s="182"/>
      <c r="I121" s="183"/>
    </row>
    <row r="122" spans="1:9" x14ac:dyDescent="0.15">
      <c r="A122" s="97"/>
      <c r="B122" s="237">
        <v>5</v>
      </c>
      <c r="C122" s="37"/>
      <c r="D122" s="358"/>
      <c r="E122" s="359"/>
      <c r="F122" s="30" t="str">
        <f>IFERROR(VLOOKUP(D122,'Research library'!$E$3:$G$55, 2, FALSE), "&lt;-Select item")</f>
        <v>&lt;-Select item</v>
      </c>
      <c r="G122" s="170" t="str">
        <f>IFERROR(VLOOKUP(F122,'Research library'!$F$3:$G$55, 2, FALSE), " ")</f>
        <v xml:space="preserve"> </v>
      </c>
      <c r="H122" s="182"/>
      <c r="I122" s="183"/>
    </row>
    <row r="123" spans="1:9" x14ac:dyDescent="0.15">
      <c r="A123" s="97"/>
      <c r="B123" s="237">
        <v>6</v>
      </c>
      <c r="C123" s="37"/>
      <c r="D123" s="358"/>
      <c r="E123" s="359"/>
      <c r="F123" s="30" t="str">
        <f>IFERROR(VLOOKUP(D123,'Research library'!$E$3:$G$55, 2, FALSE), "&lt;-Select item")</f>
        <v>&lt;-Select item</v>
      </c>
      <c r="G123" s="170" t="str">
        <f>IFERROR(VLOOKUP(F123,'Research library'!$F$3:$G$55, 2, FALSE), " ")</f>
        <v xml:space="preserve"> </v>
      </c>
      <c r="H123" s="182"/>
      <c r="I123" s="183"/>
    </row>
    <row r="124" spans="1:9" x14ac:dyDescent="0.15">
      <c r="A124" s="97"/>
      <c r="B124" s="237">
        <v>7</v>
      </c>
      <c r="C124" s="37"/>
      <c r="D124" s="358"/>
      <c r="E124" s="359"/>
      <c r="F124" s="30" t="str">
        <f>IFERROR(VLOOKUP(D124,'Research library'!$E$3:$G$55, 2, FALSE), "&lt;-Select item")</f>
        <v>&lt;-Select item</v>
      </c>
      <c r="G124" s="170" t="str">
        <f>IFERROR(VLOOKUP(F124,'Research library'!$F$3:$G$55, 2, FALSE), " ")</f>
        <v xml:space="preserve"> </v>
      </c>
      <c r="H124" s="182"/>
      <c r="I124" s="183"/>
    </row>
    <row r="125" spans="1:9" x14ac:dyDescent="0.15">
      <c r="A125" s="97"/>
      <c r="B125" s="237">
        <v>8</v>
      </c>
      <c r="C125" s="37"/>
      <c r="D125" s="358"/>
      <c r="E125" s="359"/>
      <c r="F125" s="30" t="str">
        <f>IFERROR(VLOOKUP(D125,'Research library'!$E$3:$G$55, 2, FALSE), "&lt;-Select item")</f>
        <v>&lt;-Select item</v>
      </c>
      <c r="G125" s="170" t="str">
        <f>IFERROR(VLOOKUP(F125,'Research library'!$F$3:$G$55, 2, FALSE), " ")</f>
        <v xml:space="preserve"> </v>
      </c>
      <c r="H125" s="182"/>
      <c r="I125" s="183"/>
    </row>
    <row r="126" spans="1:9" x14ac:dyDescent="0.15">
      <c r="A126" s="97"/>
      <c r="B126" s="237">
        <v>9</v>
      </c>
      <c r="C126" s="37"/>
      <c r="D126" s="358"/>
      <c r="E126" s="359"/>
      <c r="F126" s="30" t="str">
        <f>IFERROR(VLOOKUP(D126,'Research library'!$E$3:$G$55, 2, FALSE), "&lt;-Select item")</f>
        <v>&lt;-Select item</v>
      </c>
      <c r="G126" s="170" t="str">
        <f>IFERROR(VLOOKUP(F126,'Research library'!$F$3:$G$55, 2, FALSE), " ")</f>
        <v xml:space="preserve"> </v>
      </c>
      <c r="H126" s="182"/>
      <c r="I126" s="183"/>
    </row>
    <row r="127" spans="1:9" x14ac:dyDescent="0.15">
      <c r="A127" s="97"/>
      <c r="B127" s="237">
        <v>10</v>
      </c>
      <c r="C127" s="37"/>
      <c r="D127" s="358"/>
      <c r="E127" s="359"/>
      <c r="F127" s="30" t="str">
        <f>IFERROR(VLOOKUP(D127,'Research library'!$E$3:$G$55, 2, FALSE), "&lt;-Select item")</f>
        <v>&lt;-Select item</v>
      </c>
      <c r="G127" s="170" t="str">
        <f>IFERROR(VLOOKUP(F127,'Research library'!$F$3:$G$55, 2, FALSE), " ")</f>
        <v xml:space="preserve"> </v>
      </c>
      <c r="H127" s="182"/>
      <c r="I127" s="183"/>
    </row>
    <row r="128" spans="1:9" x14ac:dyDescent="0.15">
      <c r="A128" s="97"/>
      <c r="B128" s="237">
        <v>11</v>
      </c>
      <c r="C128" s="37"/>
      <c r="D128" s="358"/>
      <c r="E128" s="359"/>
      <c r="F128" s="30" t="str">
        <f>IFERROR(VLOOKUP(D128,'Research library'!$E$3:$G$55, 2, FALSE), "&lt;-Select item")</f>
        <v>&lt;-Select item</v>
      </c>
      <c r="G128" s="170" t="str">
        <f>IFERROR(VLOOKUP(F128,'Research library'!$F$3:$G$55, 2, FALSE), " ")</f>
        <v xml:space="preserve"> </v>
      </c>
      <c r="H128" s="182"/>
      <c r="I128" s="183"/>
    </row>
    <row r="129" spans="1:9" x14ac:dyDescent="0.15">
      <c r="A129" s="97"/>
      <c r="B129" s="237">
        <v>12</v>
      </c>
      <c r="C129" s="37"/>
      <c r="D129" s="358"/>
      <c r="E129" s="359"/>
      <c r="F129" s="30" t="str">
        <f>IFERROR(VLOOKUP(D129,'Research library'!$E$3:$G$55, 2, FALSE), "&lt;-Select item")</f>
        <v>&lt;-Select item</v>
      </c>
      <c r="G129" s="170" t="str">
        <f>IFERROR(VLOOKUP(F129,'Research library'!$F$3:$G$55, 2, FALSE), " ")</f>
        <v xml:space="preserve"> </v>
      </c>
      <c r="H129" s="182"/>
      <c r="I129" s="183"/>
    </row>
    <row r="130" spans="1:9" x14ac:dyDescent="0.15">
      <c r="A130" s="97"/>
      <c r="B130" s="237">
        <v>13</v>
      </c>
      <c r="C130" s="37"/>
      <c r="D130" s="358"/>
      <c r="E130" s="359"/>
      <c r="F130" s="30" t="str">
        <f>IFERROR(VLOOKUP(D130,'Research library'!$E$3:$G$55, 2, FALSE), "&lt;-Select item")</f>
        <v>&lt;-Select item</v>
      </c>
      <c r="G130" s="170" t="str">
        <f>IFERROR(VLOOKUP(F130,'Research library'!$F$3:$G$55, 2, FALSE), " ")</f>
        <v xml:space="preserve"> </v>
      </c>
      <c r="H130" s="182"/>
      <c r="I130" s="183"/>
    </row>
    <row r="131" spans="1:9" x14ac:dyDescent="0.15">
      <c r="A131" s="97"/>
      <c r="B131" s="237">
        <v>14</v>
      </c>
      <c r="C131" s="37"/>
      <c r="D131" s="358"/>
      <c r="E131" s="359"/>
      <c r="F131" s="30" t="str">
        <f>IFERROR(VLOOKUP(D131,'Research library'!$E$3:$G$55, 2, FALSE), "&lt;-Select item")</f>
        <v>&lt;-Select item</v>
      </c>
      <c r="G131" s="170" t="str">
        <f>IFERROR(VLOOKUP(F131,'Research library'!$F$3:$G$55, 2, FALSE), " ")</f>
        <v xml:space="preserve"> </v>
      </c>
      <c r="H131" s="182"/>
      <c r="I131" s="183"/>
    </row>
    <row r="132" spans="1:9" s="5" customFormat="1" ht="13.5" customHeight="1" thickBot="1" x14ac:dyDescent="0.2">
      <c r="A132" s="97"/>
      <c r="B132" s="239">
        <v>15</v>
      </c>
      <c r="C132" s="101"/>
      <c r="D132" s="358"/>
      <c r="E132" s="359"/>
      <c r="F132" s="30" t="str">
        <f>IFERROR(VLOOKUP(D132,'Research library'!$E$3:$G$55, 2, FALSE), "&lt;-Select item")</f>
        <v>&lt;-Select item</v>
      </c>
      <c r="G132" s="170" t="str">
        <f>IFERROR(VLOOKUP(F132,'Research library'!$F$3:$G$55, 2, FALSE), " ")</f>
        <v xml:space="preserve"> </v>
      </c>
      <c r="H132" s="182"/>
      <c r="I132" s="184"/>
    </row>
    <row r="133" spans="1:9" s="15" customFormat="1" ht="15" thickBot="1" x14ac:dyDescent="0.2">
      <c r="A133" s="89"/>
      <c r="B133" s="318" t="s">
        <v>493</v>
      </c>
      <c r="C133" s="319"/>
      <c r="D133" s="319"/>
      <c r="E133" s="319"/>
      <c r="F133" s="319"/>
      <c r="G133" s="319"/>
      <c r="H133" s="257"/>
      <c r="I133" s="183"/>
    </row>
    <row r="134" spans="1:9" ht="16" thickBot="1" x14ac:dyDescent="0.25">
      <c r="A134" s="90"/>
      <c r="B134" s="103"/>
      <c r="C134" s="104"/>
      <c r="D134" s="360"/>
      <c r="E134" s="361"/>
      <c r="F134" s="106" t="s">
        <v>18</v>
      </c>
      <c r="G134" s="172">
        <f>SUM(G118:G133)</f>
        <v>0</v>
      </c>
      <c r="H134" s="263"/>
      <c r="I134" s="185"/>
    </row>
    <row r="135" spans="1:9" x14ac:dyDescent="0.15">
      <c r="A135" s="264"/>
      <c r="B135" s="264"/>
      <c r="C135" s="264"/>
      <c r="D135" s="264"/>
      <c r="E135" s="264"/>
      <c r="F135" s="264"/>
      <c r="G135" s="264"/>
      <c r="H135" s="264"/>
    </row>
  </sheetData>
  <mergeCells count="132">
    <mergeCell ref="A3:C3"/>
    <mergeCell ref="D3:G3"/>
    <mergeCell ref="A13:G13"/>
    <mergeCell ref="A2:H2"/>
    <mergeCell ref="A5:H5"/>
    <mergeCell ref="C10:E10"/>
    <mergeCell ref="C7:E7"/>
    <mergeCell ref="C8:E8"/>
    <mergeCell ref="C9:E9"/>
    <mergeCell ref="C11:E11"/>
    <mergeCell ref="C6:E6"/>
    <mergeCell ref="D31:E31"/>
    <mergeCell ref="A16:B16"/>
    <mergeCell ref="A14:G14"/>
    <mergeCell ref="D32:E32"/>
    <mergeCell ref="D16:G16"/>
    <mergeCell ref="D26:E26"/>
    <mergeCell ref="D27:E27"/>
    <mergeCell ref="D28:E28"/>
    <mergeCell ref="D29:E29"/>
    <mergeCell ref="D30:E30"/>
    <mergeCell ref="D21:E21"/>
    <mergeCell ref="D22:E22"/>
    <mergeCell ref="D23:E23"/>
    <mergeCell ref="D24:E24"/>
    <mergeCell ref="D25:E25"/>
    <mergeCell ref="A36:B36"/>
    <mergeCell ref="A56:B56"/>
    <mergeCell ref="B73:G73"/>
    <mergeCell ref="B53:G53"/>
    <mergeCell ref="B33:G33"/>
    <mergeCell ref="A76:B76"/>
    <mergeCell ref="B93:G93"/>
    <mergeCell ref="A96:B96"/>
    <mergeCell ref="D17:E17"/>
    <mergeCell ref="D18:E18"/>
    <mergeCell ref="D19:E19"/>
    <mergeCell ref="D20:E20"/>
    <mergeCell ref="D34:E34"/>
    <mergeCell ref="D41:E41"/>
    <mergeCell ref="D42:E42"/>
    <mergeCell ref="D43:E43"/>
    <mergeCell ref="D44:E44"/>
    <mergeCell ref="D45:E45"/>
    <mergeCell ref="D36:E36"/>
    <mergeCell ref="D37:E37"/>
    <mergeCell ref="D38:E38"/>
    <mergeCell ref="D39:E39"/>
    <mergeCell ref="D40:E40"/>
    <mergeCell ref="D51:E51"/>
    <mergeCell ref="D52:E52"/>
    <mergeCell ref="D54:E54"/>
    <mergeCell ref="D56:E56"/>
    <mergeCell ref="D57:E57"/>
    <mergeCell ref="D46:E46"/>
    <mergeCell ref="D47:E47"/>
    <mergeCell ref="D48:E48"/>
    <mergeCell ref="D49:E49"/>
    <mergeCell ref="D50:E50"/>
    <mergeCell ref="D63:E63"/>
    <mergeCell ref="D64:E64"/>
    <mergeCell ref="D65:E65"/>
    <mergeCell ref="D66:E66"/>
    <mergeCell ref="D67:E67"/>
    <mergeCell ref="D58:E58"/>
    <mergeCell ref="D59:E59"/>
    <mergeCell ref="D60:E60"/>
    <mergeCell ref="D61:E61"/>
    <mergeCell ref="D62:E62"/>
    <mergeCell ref="D74:E74"/>
    <mergeCell ref="D76:E76"/>
    <mergeCell ref="D77:E77"/>
    <mergeCell ref="D78:E78"/>
    <mergeCell ref="D79:E79"/>
    <mergeCell ref="D68:E68"/>
    <mergeCell ref="D69:E69"/>
    <mergeCell ref="D70:E70"/>
    <mergeCell ref="D71:E71"/>
    <mergeCell ref="D72:E72"/>
    <mergeCell ref="D85:E85"/>
    <mergeCell ref="D86:E86"/>
    <mergeCell ref="D87:E87"/>
    <mergeCell ref="D88:E88"/>
    <mergeCell ref="D89:E89"/>
    <mergeCell ref="D80:E80"/>
    <mergeCell ref="D81:E81"/>
    <mergeCell ref="D82:E82"/>
    <mergeCell ref="D83:E83"/>
    <mergeCell ref="D84:E84"/>
    <mergeCell ref="D97:E97"/>
    <mergeCell ref="D98:E98"/>
    <mergeCell ref="D99:E99"/>
    <mergeCell ref="D100:E100"/>
    <mergeCell ref="D101:E101"/>
    <mergeCell ref="D90:E90"/>
    <mergeCell ref="D91:E91"/>
    <mergeCell ref="D92:E92"/>
    <mergeCell ref="D94:E94"/>
    <mergeCell ref="D96:E96"/>
    <mergeCell ref="D107:E107"/>
    <mergeCell ref="D108:E108"/>
    <mergeCell ref="D109:E109"/>
    <mergeCell ref="D110:E110"/>
    <mergeCell ref="D111:E111"/>
    <mergeCell ref="D102:E102"/>
    <mergeCell ref="D103:E103"/>
    <mergeCell ref="D104:E104"/>
    <mergeCell ref="D105:E105"/>
    <mergeCell ref="D106:E106"/>
    <mergeCell ref="D119:E119"/>
    <mergeCell ref="D120:E120"/>
    <mergeCell ref="D121:E121"/>
    <mergeCell ref="D122:E122"/>
    <mergeCell ref="D123:E123"/>
    <mergeCell ref="D112:E112"/>
    <mergeCell ref="D114:E114"/>
    <mergeCell ref="D116:E116"/>
    <mergeCell ref="D117:E117"/>
    <mergeCell ref="D118:E118"/>
    <mergeCell ref="B113:G113"/>
    <mergeCell ref="A116:B116"/>
    <mergeCell ref="D129:E129"/>
    <mergeCell ref="D130:E130"/>
    <mergeCell ref="D131:E131"/>
    <mergeCell ref="D132:E132"/>
    <mergeCell ref="D134:E134"/>
    <mergeCell ref="D124:E124"/>
    <mergeCell ref="D125:E125"/>
    <mergeCell ref="D126:E126"/>
    <mergeCell ref="D127:E127"/>
    <mergeCell ref="D128:E128"/>
    <mergeCell ref="B133:G133"/>
  </mergeCells>
  <dataValidations count="3">
    <dataValidation type="list" allowBlank="1" showInputMessage="1" showErrorMessage="1" sqref="G7:H12 I12" xr:uid="{8DBB87C9-6989-4C5A-A194-3760009384D8}">
      <formula1>"Yes,No"</formula1>
    </dataValidation>
    <dataValidation type="list" allowBlank="1" showInputMessage="1" showErrorMessage="1" sqref="F7:F11" xr:uid="{1FA1A1FE-577E-4E2C-AADA-44591A4911BF}">
      <formula1>"1,2,3,4,5,6"</formula1>
    </dataValidation>
    <dataValidation type="list" allowBlank="1" showInputMessage="1" showErrorMessage="1" sqref="I7:I11 H18:H32 H38:H52 H58:H72 H78:H92 H98:H112 H118:H132" xr:uid="{4710E054-6A35-4776-BE53-6EA639434CF0}">
      <formula1>"Yes,No,N/A"</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12578050-81A7-4F79-A0C5-A749897F38A7}">
          <x14:formula1>
            <xm:f>'Research library'!$E$4:$E$58</xm:f>
          </x14:formula1>
          <xm:sqref>D18:E32 D98:E112 D78:E92 D58:E72 D38:E52 D118:E132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A2A66-A2BC-44DC-8CC4-267BAEDD6A81}">
  <sheetPr>
    <tabColor rgb="FFFF0000"/>
  </sheetPr>
  <dimension ref="A1:J72"/>
  <sheetViews>
    <sheetView workbookViewId="0">
      <selection activeCell="C64" sqref="C64:D64"/>
    </sheetView>
  </sheetViews>
  <sheetFormatPr baseColWidth="10" defaultColWidth="8.83203125" defaultRowHeight="14" x14ac:dyDescent="0.15"/>
  <cols>
    <col min="1" max="1" width="3" style="25" customWidth="1"/>
    <col min="2" max="3" width="3.6640625" customWidth="1"/>
    <col min="4" max="4" width="71.6640625" customWidth="1"/>
    <col min="5" max="5" width="51" style="28" customWidth="1"/>
    <col min="6" max="6" width="9" style="28" customWidth="1"/>
    <col min="7" max="7" width="9" style="13"/>
    <col min="8" max="8" width="10.83203125" customWidth="1"/>
  </cols>
  <sheetData>
    <row r="1" spans="1:10" s="133" customFormat="1" ht="25" x14ac:dyDescent="0.25">
      <c r="A1" s="392" t="s">
        <v>260</v>
      </c>
      <c r="B1" s="392"/>
      <c r="C1" s="392"/>
      <c r="D1" s="392"/>
      <c r="E1" s="392"/>
      <c r="F1" s="392"/>
      <c r="G1" s="392"/>
      <c r="H1" s="392"/>
    </row>
    <row r="2" spans="1:10" x14ac:dyDescent="0.15">
      <c r="A2" s="352" t="s">
        <v>50</v>
      </c>
      <c r="B2" s="352"/>
      <c r="C2" s="352"/>
      <c r="D2" s="352"/>
      <c r="E2" s="24"/>
      <c r="F2" s="24"/>
    </row>
    <row r="3" spans="1:10" x14ac:dyDescent="0.15">
      <c r="E3" s="27" t="s">
        <v>142</v>
      </c>
      <c r="F3" s="27" t="s">
        <v>143</v>
      </c>
      <c r="G3" s="9" t="s">
        <v>2</v>
      </c>
      <c r="H3" s="27" t="s">
        <v>47</v>
      </c>
    </row>
    <row r="4" spans="1:10" x14ac:dyDescent="0.15">
      <c r="A4" s="25">
        <v>1</v>
      </c>
      <c r="B4" s="309" t="s">
        <v>51</v>
      </c>
      <c r="C4" s="309"/>
      <c r="D4" s="309"/>
      <c r="E4" s="27" t="s">
        <v>170</v>
      </c>
      <c r="F4" s="27"/>
      <c r="G4" s="9"/>
      <c r="H4" s="1"/>
      <c r="I4" s="1"/>
      <c r="J4" s="1"/>
    </row>
    <row r="5" spans="1:10" x14ac:dyDescent="0.15">
      <c r="B5" s="1" t="s">
        <v>0</v>
      </c>
      <c r="C5" s="304" t="s">
        <v>52</v>
      </c>
      <c r="D5" s="304"/>
      <c r="E5" s="27" t="s">
        <v>150</v>
      </c>
      <c r="F5" s="27" t="s">
        <v>133</v>
      </c>
      <c r="G5" s="9">
        <v>4</v>
      </c>
      <c r="H5" s="1"/>
      <c r="I5" s="1"/>
      <c r="J5" s="1"/>
    </row>
    <row r="6" spans="1:10" x14ac:dyDescent="0.15">
      <c r="B6" s="1" t="s">
        <v>1</v>
      </c>
      <c r="C6" s="304" t="s">
        <v>54</v>
      </c>
      <c r="D6" s="304"/>
      <c r="E6" s="27" t="s">
        <v>182</v>
      </c>
      <c r="F6" s="27"/>
      <c r="G6" s="9"/>
      <c r="H6" s="1"/>
      <c r="I6" s="1"/>
      <c r="J6" s="1"/>
    </row>
    <row r="7" spans="1:10" s="8" customFormat="1" x14ac:dyDescent="0.15">
      <c r="A7" s="25"/>
      <c r="B7" s="1"/>
      <c r="C7" s="1" t="s">
        <v>45</v>
      </c>
      <c r="D7" s="1" t="s">
        <v>58</v>
      </c>
      <c r="E7" s="5" t="s">
        <v>152</v>
      </c>
      <c r="F7" s="42" t="s">
        <v>160</v>
      </c>
      <c r="G7" s="9">
        <v>3</v>
      </c>
      <c r="H7" s="1"/>
      <c r="I7" s="1"/>
      <c r="J7" s="1"/>
    </row>
    <row r="8" spans="1:10" s="8" customFormat="1" x14ac:dyDescent="0.15">
      <c r="A8" s="25"/>
      <c r="B8" s="1"/>
      <c r="C8" s="1" t="s">
        <v>46</v>
      </c>
      <c r="D8" s="1" t="s">
        <v>59</v>
      </c>
      <c r="E8" s="5" t="s">
        <v>153</v>
      </c>
      <c r="F8" s="42" t="s">
        <v>161</v>
      </c>
      <c r="G8" s="9">
        <v>3</v>
      </c>
      <c r="H8" s="1"/>
      <c r="I8" s="1"/>
      <c r="J8" s="1"/>
    </row>
    <row r="9" spans="1:10" s="8" customFormat="1" x14ac:dyDescent="0.15">
      <c r="A9" s="25"/>
      <c r="B9" s="1"/>
      <c r="C9" s="1" t="s">
        <v>55</v>
      </c>
      <c r="D9" s="1" t="s">
        <v>60</v>
      </c>
      <c r="E9" s="5" t="s">
        <v>154</v>
      </c>
      <c r="F9" s="42" t="s">
        <v>162</v>
      </c>
      <c r="G9" s="9">
        <v>3</v>
      </c>
      <c r="H9" s="1"/>
      <c r="I9" s="1"/>
      <c r="J9" s="1"/>
    </row>
    <row r="10" spans="1:10" s="8" customFormat="1" x14ac:dyDescent="0.15">
      <c r="A10" s="25"/>
      <c r="B10" s="1"/>
      <c r="C10" s="1" t="s">
        <v>56</v>
      </c>
      <c r="D10" s="1" t="s">
        <v>61</v>
      </c>
      <c r="E10" s="5" t="s">
        <v>151</v>
      </c>
      <c r="F10" s="42" t="s">
        <v>163</v>
      </c>
      <c r="G10" s="9">
        <v>3</v>
      </c>
      <c r="H10" s="1"/>
      <c r="I10" s="1"/>
      <c r="J10" s="1"/>
    </row>
    <row r="11" spans="1:10" s="8" customFormat="1" ht="30" x14ac:dyDescent="0.15">
      <c r="A11" s="25"/>
      <c r="B11" s="1"/>
      <c r="C11" s="1" t="s">
        <v>57</v>
      </c>
      <c r="D11" s="7" t="s">
        <v>62</v>
      </c>
      <c r="E11" s="26" t="s">
        <v>155</v>
      </c>
      <c r="F11" s="26" t="s">
        <v>164</v>
      </c>
      <c r="G11" s="9">
        <v>3</v>
      </c>
      <c r="H11" s="1"/>
      <c r="I11" s="1"/>
      <c r="J11" s="1"/>
    </row>
    <row r="12" spans="1:10" x14ac:dyDescent="0.15">
      <c r="B12" s="1" t="s">
        <v>3</v>
      </c>
      <c r="C12" s="304" t="s">
        <v>53</v>
      </c>
      <c r="D12" s="304"/>
      <c r="E12" s="5" t="s">
        <v>183</v>
      </c>
      <c r="F12" s="27"/>
      <c r="G12" s="9"/>
      <c r="H12" s="1"/>
      <c r="I12" s="1"/>
      <c r="J12" s="1"/>
    </row>
    <row r="13" spans="1:10" x14ac:dyDescent="0.15">
      <c r="B13" s="1"/>
      <c r="C13" s="1" t="s">
        <v>45</v>
      </c>
      <c r="D13" s="1" t="s">
        <v>63</v>
      </c>
      <c r="E13" s="5" t="s">
        <v>156</v>
      </c>
      <c r="F13" s="42" t="s">
        <v>165</v>
      </c>
      <c r="G13" s="9">
        <v>2</v>
      </c>
      <c r="H13" s="1"/>
      <c r="I13" s="1"/>
      <c r="J13" s="1"/>
    </row>
    <row r="14" spans="1:10" x14ac:dyDescent="0.15">
      <c r="B14" s="1"/>
      <c r="C14" s="1" t="s">
        <v>46</v>
      </c>
      <c r="D14" s="1" t="s">
        <v>64</v>
      </c>
      <c r="E14" s="5" t="s">
        <v>157</v>
      </c>
      <c r="F14" s="42" t="s">
        <v>166</v>
      </c>
      <c r="G14" s="9">
        <v>2</v>
      </c>
      <c r="H14" s="1"/>
      <c r="I14" s="1"/>
      <c r="J14" s="1"/>
    </row>
    <row r="15" spans="1:10" ht="30" x14ac:dyDescent="0.15">
      <c r="B15" s="1"/>
      <c r="C15" s="1" t="s">
        <v>55</v>
      </c>
      <c r="D15" s="7" t="s">
        <v>65</v>
      </c>
      <c r="E15" s="26" t="s">
        <v>485</v>
      </c>
      <c r="F15" s="26" t="s">
        <v>167</v>
      </c>
      <c r="G15" s="9">
        <v>2</v>
      </c>
      <c r="H15" s="1"/>
      <c r="I15" s="1"/>
      <c r="J15" s="1"/>
    </row>
    <row r="16" spans="1:10" ht="32.25" customHeight="1" x14ac:dyDescent="0.15">
      <c r="B16" s="1" t="s">
        <v>5</v>
      </c>
      <c r="C16" s="302" t="s">
        <v>66</v>
      </c>
      <c r="D16" s="302"/>
      <c r="E16" s="26" t="s">
        <v>158</v>
      </c>
      <c r="F16" s="26" t="s">
        <v>127</v>
      </c>
      <c r="G16" s="9">
        <v>1.5</v>
      </c>
      <c r="H16" s="1"/>
      <c r="I16" s="1"/>
      <c r="J16" s="1"/>
    </row>
    <row r="17" spans="1:10" ht="43" customHeight="1" x14ac:dyDescent="0.15">
      <c r="B17" s="1" t="s">
        <v>6</v>
      </c>
      <c r="C17" s="302" t="s">
        <v>67</v>
      </c>
      <c r="D17" s="302"/>
      <c r="E17" s="26" t="s">
        <v>159</v>
      </c>
      <c r="F17" s="26" t="s">
        <v>168</v>
      </c>
      <c r="G17" s="9">
        <v>1</v>
      </c>
      <c r="H17" s="1"/>
      <c r="I17" s="1"/>
      <c r="J17" s="1"/>
    </row>
    <row r="18" spans="1:10" x14ac:dyDescent="0.15">
      <c r="B18" s="1"/>
      <c r="C18" s="1"/>
      <c r="D18" s="1"/>
      <c r="E18" s="27"/>
      <c r="F18" s="27"/>
      <c r="G18" s="9"/>
      <c r="H18" s="1"/>
      <c r="I18" s="1"/>
      <c r="J18" s="1"/>
    </row>
    <row r="19" spans="1:10" ht="15" x14ac:dyDescent="0.15">
      <c r="A19" s="25">
        <v>2</v>
      </c>
      <c r="B19" s="309" t="s">
        <v>68</v>
      </c>
      <c r="C19" s="309"/>
      <c r="D19" s="309"/>
      <c r="E19" s="23" t="s">
        <v>169</v>
      </c>
      <c r="F19" s="27"/>
      <c r="G19" s="9"/>
      <c r="H19" s="1"/>
      <c r="I19" s="1"/>
      <c r="J19" s="1"/>
    </row>
    <row r="20" spans="1:10" ht="15" x14ac:dyDescent="0.15">
      <c r="B20" s="1" t="s">
        <v>0</v>
      </c>
      <c r="C20" s="304" t="s">
        <v>69</v>
      </c>
      <c r="D20" s="304"/>
      <c r="E20" s="43" t="s">
        <v>173</v>
      </c>
      <c r="F20" s="43" t="s">
        <v>134</v>
      </c>
      <c r="G20" s="9">
        <v>3</v>
      </c>
      <c r="H20" s="1"/>
      <c r="I20" s="1"/>
      <c r="J20" s="1"/>
    </row>
    <row r="21" spans="1:10" ht="15" x14ac:dyDescent="0.15">
      <c r="B21" s="1" t="s">
        <v>1</v>
      </c>
      <c r="C21" s="304" t="s">
        <v>70</v>
      </c>
      <c r="D21" s="304"/>
      <c r="E21" s="36" t="s">
        <v>174</v>
      </c>
      <c r="F21" s="43" t="s">
        <v>138</v>
      </c>
      <c r="G21" s="9">
        <v>3</v>
      </c>
      <c r="H21" s="1"/>
      <c r="I21" s="1"/>
      <c r="J21" s="1"/>
    </row>
    <row r="22" spans="1:10" ht="15" x14ac:dyDescent="0.15">
      <c r="B22" s="1" t="s">
        <v>3</v>
      </c>
      <c r="C22" s="304" t="s">
        <v>71</v>
      </c>
      <c r="D22" s="304"/>
      <c r="E22" s="36" t="s">
        <v>175</v>
      </c>
      <c r="F22" s="43" t="s">
        <v>135</v>
      </c>
      <c r="G22" s="9">
        <v>1.5</v>
      </c>
      <c r="H22" s="1"/>
      <c r="I22" s="1"/>
      <c r="J22" s="1"/>
    </row>
    <row r="23" spans="1:10" ht="15" x14ac:dyDescent="0.15">
      <c r="B23" s="1" t="s">
        <v>5</v>
      </c>
      <c r="C23" s="304" t="s">
        <v>72</v>
      </c>
      <c r="D23" s="304"/>
      <c r="E23" s="36" t="s">
        <v>176</v>
      </c>
      <c r="F23" s="43" t="s">
        <v>123</v>
      </c>
      <c r="G23" s="9">
        <v>1.5</v>
      </c>
      <c r="H23" s="1"/>
      <c r="I23" s="1"/>
      <c r="J23" s="1"/>
    </row>
    <row r="24" spans="1:10" ht="15" x14ac:dyDescent="0.15">
      <c r="B24" s="1" t="s">
        <v>6</v>
      </c>
      <c r="C24" s="304" t="s">
        <v>73</v>
      </c>
      <c r="D24" s="304"/>
      <c r="E24" s="36" t="s">
        <v>177</v>
      </c>
      <c r="F24" s="43" t="s">
        <v>136</v>
      </c>
      <c r="G24" s="9">
        <v>1.5</v>
      </c>
      <c r="H24" s="1"/>
      <c r="I24" s="1"/>
      <c r="J24" s="1"/>
    </row>
    <row r="25" spans="1:10" ht="15" x14ac:dyDescent="0.15">
      <c r="B25" s="1" t="s">
        <v>7</v>
      </c>
      <c r="C25" s="304" t="s">
        <v>74</v>
      </c>
      <c r="D25" s="304"/>
      <c r="E25" s="36" t="s">
        <v>178</v>
      </c>
      <c r="F25" s="43" t="s">
        <v>137</v>
      </c>
      <c r="G25" s="9">
        <v>1.5</v>
      </c>
      <c r="H25" s="1"/>
      <c r="I25" s="1"/>
      <c r="J25" s="1"/>
    </row>
    <row r="26" spans="1:10" ht="15" x14ac:dyDescent="0.15">
      <c r="B26" s="1" t="s">
        <v>8</v>
      </c>
      <c r="C26" s="304" t="s">
        <v>75</v>
      </c>
      <c r="D26" s="304"/>
      <c r="E26" s="36" t="s">
        <v>179</v>
      </c>
      <c r="F26" s="43" t="s">
        <v>128</v>
      </c>
      <c r="G26" s="9">
        <v>1.5</v>
      </c>
      <c r="H26" s="1"/>
      <c r="I26" s="1"/>
      <c r="J26" s="1"/>
    </row>
    <row r="27" spans="1:10" ht="15" x14ac:dyDescent="0.15">
      <c r="B27" s="1" t="s">
        <v>48</v>
      </c>
      <c r="C27" s="304" t="s">
        <v>246</v>
      </c>
      <c r="D27" s="304"/>
      <c r="E27" s="36" t="s">
        <v>245</v>
      </c>
      <c r="F27" s="43" t="s">
        <v>146</v>
      </c>
      <c r="G27" s="9">
        <v>1</v>
      </c>
      <c r="H27" s="1"/>
      <c r="I27" s="1"/>
      <c r="J27" s="1"/>
    </row>
    <row r="28" spans="1:10" ht="31.5" customHeight="1" x14ac:dyDescent="0.15">
      <c r="B28" s="1" t="s">
        <v>45</v>
      </c>
      <c r="C28" s="302" t="s">
        <v>77</v>
      </c>
      <c r="D28" s="302"/>
      <c r="E28" s="26" t="s">
        <v>180</v>
      </c>
      <c r="F28" s="26" t="s">
        <v>171</v>
      </c>
      <c r="G28" s="9">
        <v>0.5</v>
      </c>
      <c r="H28" s="7" t="s">
        <v>76</v>
      </c>
      <c r="I28" s="1"/>
      <c r="J28" s="1"/>
    </row>
    <row r="29" spans="1:10" ht="15" x14ac:dyDescent="0.15">
      <c r="B29" s="1" t="s">
        <v>49</v>
      </c>
      <c r="C29" s="304" t="s">
        <v>78</v>
      </c>
      <c r="D29" s="304"/>
      <c r="E29" s="42" t="s">
        <v>181</v>
      </c>
      <c r="F29" s="43" t="s">
        <v>172</v>
      </c>
      <c r="G29" s="9">
        <v>1</v>
      </c>
      <c r="H29" s="1"/>
      <c r="I29" s="1"/>
      <c r="J29" s="1"/>
    </row>
    <row r="30" spans="1:10" x14ac:dyDescent="0.15">
      <c r="B30" s="1"/>
      <c r="C30" s="1"/>
      <c r="D30" s="1"/>
      <c r="E30" s="27"/>
      <c r="F30" s="27"/>
      <c r="G30" s="9"/>
      <c r="H30" s="1"/>
      <c r="I30" s="1"/>
      <c r="J30" s="1"/>
    </row>
    <row r="31" spans="1:10" x14ac:dyDescent="0.15">
      <c r="A31" s="35">
        <v>3</v>
      </c>
      <c r="B31" s="309" t="s">
        <v>79</v>
      </c>
      <c r="C31" s="309"/>
      <c r="D31" s="309"/>
      <c r="E31" s="42" t="s">
        <v>184</v>
      </c>
      <c r="F31" s="27"/>
      <c r="G31" s="9"/>
      <c r="H31" s="1"/>
      <c r="I31" s="1"/>
      <c r="J31" s="1"/>
    </row>
    <row r="32" spans="1:10" ht="15" x14ac:dyDescent="0.15">
      <c r="B32" s="1" t="s">
        <v>0</v>
      </c>
      <c r="C32" s="304" t="s">
        <v>80</v>
      </c>
      <c r="D32" s="304"/>
      <c r="E32" s="36" t="s">
        <v>192</v>
      </c>
      <c r="F32" s="43" t="s">
        <v>140</v>
      </c>
      <c r="G32" s="9">
        <v>1.5</v>
      </c>
      <c r="H32" s="1"/>
      <c r="I32" s="1"/>
      <c r="J32" s="1"/>
    </row>
    <row r="33" spans="1:10" ht="15" x14ac:dyDescent="0.15">
      <c r="B33" s="1" t="s">
        <v>1</v>
      </c>
      <c r="C33" s="304" t="s">
        <v>81</v>
      </c>
      <c r="D33" s="304"/>
      <c r="E33" s="36" t="s">
        <v>193</v>
      </c>
      <c r="F33" s="43" t="s">
        <v>130</v>
      </c>
      <c r="G33" s="9">
        <v>1.5</v>
      </c>
      <c r="H33" s="1"/>
      <c r="I33" s="1"/>
      <c r="J33" s="1"/>
    </row>
    <row r="34" spans="1:10" ht="15" x14ac:dyDescent="0.15">
      <c r="B34" s="1" t="s">
        <v>3</v>
      </c>
      <c r="C34" s="304" t="s">
        <v>82</v>
      </c>
      <c r="D34" s="304"/>
      <c r="E34" s="36" t="s">
        <v>194</v>
      </c>
      <c r="F34" s="43" t="s">
        <v>129</v>
      </c>
      <c r="G34" s="9">
        <v>1.5</v>
      </c>
      <c r="H34" s="1"/>
      <c r="I34" s="1"/>
      <c r="J34" s="1"/>
    </row>
    <row r="35" spans="1:10" ht="15" customHeight="1" x14ac:dyDescent="0.15">
      <c r="B35" s="1" t="s">
        <v>5</v>
      </c>
      <c r="C35" s="302" t="s">
        <v>83</v>
      </c>
      <c r="D35" s="302"/>
      <c r="E35" s="26" t="s">
        <v>195</v>
      </c>
      <c r="F35" s="26" t="s">
        <v>144</v>
      </c>
      <c r="G35" s="9">
        <v>1</v>
      </c>
      <c r="H35" s="7" t="s">
        <v>84</v>
      </c>
      <c r="I35" s="1"/>
      <c r="J35" s="1"/>
    </row>
    <row r="36" spans="1:10" ht="31.5" customHeight="1" x14ac:dyDescent="0.15">
      <c r="B36" s="1" t="s">
        <v>6</v>
      </c>
      <c r="C36" s="302" t="s">
        <v>85</v>
      </c>
      <c r="D36" s="302"/>
      <c r="E36" s="26" t="s">
        <v>185</v>
      </c>
      <c r="F36" s="26"/>
      <c r="G36" s="9"/>
      <c r="H36" s="1"/>
      <c r="I36" s="1"/>
      <c r="J36" s="1"/>
    </row>
    <row r="37" spans="1:10" ht="15" x14ac:dyDescent="0.15">
      <c r="B37" s="1"/>
      <c r="C37" s="1" t="s">
        <v>45</v>
      </c>
      <c r="D37" s="1" t="s">
        <v>86</v>
      </c>
      <c r="E37" s="36" t="s">
        <v>186</v>
      </c>
      <c r="F37" s="43" t="s">
        <v>189</v>
      </c>
      <c r="G37" s="9">
        <v>1</v>
      </c>
      <c r="H37" s="1"/>
      <c r="I37" s="1"/>
      <c r="J37" s="1"/>
    </row>
    <row r="38" spans="1:10" ht="15" x14ac:dyDescent="0.15">
      <c r="B38" s="1"/>
      <c r="C38" s="1" t="s">
        <v>46</v>
      </c>
      <c r="D38" s="1" t="s">
        <v>87</v>
      </c>
      <c r="E38" s="36" t="s">
        <v>187</v>
      </c>
      <c r="F38" s="43" t="s">
        <v>190</v>
      </c>
      <c r="G38" s="9">
        <v>1</v>
      </c>
      <c r="H38" s="1"/>
      <c r="I38" s="1"/>
      <c r="J38" s="1"/>
    </row>
    <row r="39" spans="1:10" ht="15" x14ac:dyDescent="0.15">
      <c r="B39" s="1"/>
      <c r="C39" s="1" t="s">
        <v>55</v>
      </c>
      <c r="D39" s="1" t="s">
        <v>88</v>
      </c>
      <c r="E39" s="36" t="s">
        <v>188</v>
      </c>
      <c r="F39" s="43" t="s">
        <v>191</v>
      </c>
      <c r="G39" s="9">
        <v>0.5</v>
      </c>
      <c r="H39" s="1"/>
      <c r="I39" s="1"/>
      <c r="J39" s="1"/>
    </row>
    <row r="40" spans="1:10" x14ac:dyDescent="0.15">
      <c r="B40" s="1"/>
      <c r="C40" s="1"/>
      <c r="D40" s="1"/>
      <c r="E40" s="27"/>
      <c r="F40" s="27"/>
      <c r="G40" s="9"/>
      <c r="H40" s="1"/>
      <c r="I40" s="1"/>
      <c r="J40" s="1"/>
    </row>
    <row r="41" spans="1:10" x14ac:dyDescent="0.15">
      <c r="A41" s="25">
        <v>4</v>
      </c>
      <c r="B41" s="309" t="s">
        <v>89</v>
      </c>
      <c r="C41" s="309"/>
      <c r="D41" s="309"/>
      <c r="E41" s="42" t="s">
        <v>196</v>
      </c>
      <c r="F41" s="27"/>
      <c r="G41" s="9"/>
      <c r="H41" s="1"/>
      <c r="I41" s="1"/>
      <c r="J41" s="1"/>
    </row>
    <row r="42" spans="1:10" x14ac:dyDescent="0.15">
      <c r="B42" s="1" t="s">
        <v>0</v>
      </c>
      <c r="C42" s="304" t="s">
        <v>90</v>
      </c>
      <c r="D42" s="304"/>
      <c r="E42" s="36" t="s">
        <v>197</v>
      </c>
      <c r="F42" s="36"/>
      <c r="G42" s="9"/>
      <c r="H42" s="1"/>
      <c r="I42" s="1"/>
      <c r="J42" s="1"/>
    </row>
    <row r="43" spans="1:10" x14ac:dyDescent="0.15">
      <c r="B43" s="1"/>
      <c r="C43" s="1" t="s">
        <v>45</v>
      </c>
      <c r="D43" s="1" t="s">
        <v>91</v>
      </c>
      <c r="E43" s="36" t="s">
        <v>200</v>
      </c>
      <c r="F43" s="42" t="s">
        <v>198</v>
      </c>
      <c r="G43" s="9">
        <v>0.5</v>
      </c>
      <c r="H43" s="1"/>
      <c r="I43" s="1"/>
      <c r="J43" s="1"/>
    </row>
    <row r="44" spans="1:10" x14ac:dyDescent="0.15">
      <c r="B44" s="1"/>
      <c r="C44" s="1" t="s">
        <v>46</v>
      </c>
      <c r="D44" s="1" t="s">
        <v>92</v>
      </c>
      <c r="E44" s="36" t="s">
        <v>199</v>
      </c>
      <c r="F44" s="42" t="s">
        <v>201</v>
      </c>
      <c r="G44" s="9">
        <v>1</v>
      </c>
      <c r="H44" s="1"/>
      <c r="I44" s="1"/>
      <c r="J44" s="1"/>
    </row>
    <row r="45" spans="1:10" x14ac:dyDescent="0.15">
      <c r="B45" s="1"/>
      <c r="C45" s="1" t="s">
        <v>55</v>
      </c>
      <c r="D45" s="1" t="s">
        <v>93</v>
      </c>
      <c r="E45" s="36" t="s">
        <v>202</v>
      </c>
      <c r="F45" s="42" t="s">
        <v>203</v>
      </c>
      <c r="G45" s="9">
        <v>0.25</v>
      </c>
      <c r="H45" s="1"/>
      <c r="I45" s="1"/>
      <c r="J45" s="1"/>
    </row>
    <row r="46" spans="1:10" x14ac:dyDescent="0.15">
      <c r="B46" s="1"/>
      <c r="C46" s="1" t="s">
        <v>56</v>
      </c>
      <c r="D46" s="1" t="s">
        <v>94</v>
      </c>
      <c r="E46" s="36" t="s">
        <v>204</v>
      </c>
      <c r="F46" s="42" t="s">
        <v>205</v>
      </c>
      <c r="G46" s="9">
        <v>4</v>
      </c>
      <c r="H46" s="1"/>
      <c r="I46" s="1"/>
      <c r="J46" s="1"/>
    </row>
    <row r="47" spans="1:10" x14ac:dyDescent="0.15">
      <c r="B47" s="1"/>
      <c r="C47" s="1" t="s">
        <v>57</v>
      </c>
      <c r="D47" s="1" t="s">
        <v>97</v>
      </c>
      <c r="E47" s="36" t="s">
        <v>206</v>
      </c>
      <c r="F47" s="42" t="s">
        <v>207</v>
      </c>
      <c r="G47" s="9">
        <v>1</v>
      </c>
      <c r="H47" s="1"/>
      <c r="I47" s="1"/>
      <c r="J47" s="1"/>
    </row>
    <row r="48" spans="1:10" x14ac:dyDescent="0.15">
      <c r="B48" s="1"/>
      <c r="C48" s="1" t="s">
        <v>95</v>
      </c>
      <c r="D48" s="1" t="s">
        <v>98</v>
      </c>
      <c r="E48" s="36" t="s">
        <v>208</v>
      </c>
      <c r="F48" s="42" t="s">
        <v>209</v>
      </c>
      <c r="G48" s="9">
        <v>0.5</v>
      </c>
      <c r="H48" s="1"/>
      <c r="I48" s="1"/>
      <c r="J48" s="1"/>
    </row>
    <row r="49" spans="1:10" x14ac:dyDescent="0.15">
      <c r="B49" s="1"/>
      <c r="C49" s="1" t="s">
        <v>96</v>
      </c>
      <c r="D49" s="1" t="s">
        <v>212</v>
      </c>
      <c r="E49" s="36" t="s">
        <v>210</v>
      </c>
      <c r="F49" s="42" t="s">
        <v>211</v>
      </c>
      <c r="G49" s="9">
        <v>0.25</v>
      </c>
      <c r="H49" s="1"/>
      <c r="I49" s="1"/>
      <c r="J49" s="1"/>
    </row>
    <row r="50" spans="1:10" x14ac:dyDescent="0.15">
      <c r="B50" s="1" t="s">
        <v>1</v>
      </c>
      <c r="C50" s="304" t="s">
        <v>99</v>
      </c>
      <c r="D50" s="304"/>
      <c r="E50" s="36" t="s">
        <v>213</v>
      </c>
      <c r="F50" s="36"/>
      <c r="G50" s="9"/>
      <c r="H50" s="1"/>
      <c r="I50" s="1"/>
      <c r="J50" s="1"/>
    </row>
    <row r="51" spans="1:10" x14ac:dyDescent="0.15">
      <c r="B51" s="1"/>
      <c r="C51" s="1" t="s">
        <v>45</v>
      </c>
      <c r="D51" s="1" t="s">
        <v>100</v>
      </c>
      <c r="E51" s="36" t="s">
        <v>215</v>
      </c>
      <c r="F51" s="42" t="s">
        <v>221</v>
      </c>
      <c r="G51" s="9">
        <v>2</v>
      </c>
      <c r="H51" s="1"/>
      <c r="I51" s="1"/>
      <c r="J51" s="1"/>
    </row>
    <row r="52" spans="1:10" ht="30" x14ac:dyDescent="0.15">
      <c r="B52" s="1"/>
      <c r="C52" s="1" t="s">
        <v>46</v>
      </c>
      <c r="D52" s="1" t="s">
        <v>101</v>
      </c>
      <c r="E52" s="42" t="s">
        <v>216</v>
      </c>
      <c r="F52" s="42" t="s">
        <v>222</v>
      </c>
      <c r="G52" s="9">
        <v>0.25</v>
      </c>
      <c r="H52" s="17" t="s">
        <v>131</v>
      </c>
      <c r="I52" s="14"/>
      <c r="J52" s="14"/>
    </row>
    <row r="53" spans="1:10" ht="30" x14ac:dyDescent="0.15">
      <c r="B53" s="1"/>
      <c r="C53" s="1" t="s">
        <v>55</v>
      </c>
      <c r="D53" s="1" t="s">
        <v>102</v>
      </c>
      <c r="E53" s="42" t="s">
        <v>217</v>
      </c>
      <c r="F53" s="42" t="s">
        <v>223</v>
      </c>
      <c r="G53" s="9">
        <v>0.5</v>
      </c>
      <c r="H53" s="17" t="s">
        <v>131</v>
      </c>
      <c r="I53" s="14"/>
      <c r="J53" s="14"/>
    </row>
    <row r="54" spans="1:10" ht="30" customHeight="1" x14ac:dyDescent="0.15">
      <c r="B54" s="1" t="s">
        <v>3</v>
      </c>
      <c r="C54" s="302" t="s">
        <v>103</v>
      </c>
      <c r="D54" s="302"/>
      <c r="E54" s="26" t="s">
        <v>218</v>
      </c>
      <c r="F54" s="42" t="s">
        <v>224</v>
      </c>
      <c r="G54" s="9">
        <v>2</v>
      </c>
      <c r="H54" s="1"/>
      <c r="I54" s="1"/>
      <c r="J54" s="1"/>
    </row>
    <row r="55" spans="1:10" ht="30" customHeight="1" x14ac:dyDescent="0.15">
      <c r="B55" s="1" t="s">
        <v>5</v>
      </c>
      <c r="C55" s="302" t="s">
        <v>104</v>
      </c>
      <c r="D55" s="302"/>
      <c r="E55" s="26" t="s">
        <v>214</v>
      </c>
      <c r="F55" s="42" t="s">
        <v>225</v>
      </c>
      <c r="G55" s="9">
        <v>1.5</v>
      </c>
      <c r="H55" s="1"/>
      <c r="I55" s="1"/>
      <c r="J55" s="1"/>
    </row>
    <row r="56" spans="1:10" ht="29.25" customHeight="1" x14ac:dyDescent="0.15">
      <c r="B56" s="1" t="s">
        <v>6</v>
      </c>
      <c r="C56" s="302" t="s">
        <v>105</v>
      </c>
      <c r="D56" s="302"/>
      <c r="E56" s="26" t="s">
        <v>219</v>
      </c>
      <c r="F56" s="42" t="s">
        <v>226</v>
      </c>
      <c r="G56" s="9">
        <v>2</v>
      </c>
      <c r="H56" s="1"/>
      <c r="I56" s="1"/>
      <c r="J56" s="1"/>
    </row>
    <row r="57" spans="1:10" ht="30.75" customHeight="1" x14ac:dyDescent="0.15">
      <c r="B57" s="1" t="s">
        <v>7</v>
      </c>
      <c r="C57" s="302" t="s">
        <v>106</v>
      </c>
      <c r="D57" s="302"/>
      <c r="E57" s="26" t="s">
        <v>220</v>
      </c>
      <c r="F57" s="42" t="s">
        <v>227</v>
      </c>
      <c r="G57" s="9">
        <v>2</v>
      </c>
      <c r="H57" s="1"/>
      <c r="I57" s="1"/>
      <c r="J57" s="1"/>
    </row>
    <row r="58" spans="1:10" x14ac:dyDescent="0.15">
      <c r="B58" s="1"/>
      <c r="C58" s="1"/>
      <c r="D58" s="1"/>
      <c r="E58" s="27"/>
      <c r="F58" s="27"/>
      <c r="G58" s="9"/>
      <c r="H58" s="1"/>
      <c r="I58" s="1"/>
      <c r="J58" s="1"/>
    </row>
    <row r="59" spans="1:10" x14ac:dyDescent="0.15">
      <c r="A59" s="25">
        <v>5</v>
      </c>
      <c r="B59" s="309" t="s">
        <v>107</v>
      </c>
      <c r="C59" s="309"/>
      <c r="D59" s="309"/>
      <c r="E59" s="42" t="s">
        <v>228</v>
      </c>
      <c r="F59" s="27"/>
      <c r="G59" s="9"/>
      <c r="H59" s="1"/>
      <c r="I59" s="1"/>
      <c r="J59" s="1"/>
    </row>
    <row r="60" spans="1:10" ht="15" x14ac:dyDescent="0.15">
      <c r="B60" s="1" t="s">
        <v>0</v>
      </c>
      <c r="C60" s="302" t="s">
        <v>108</v>
      </c>
      <c r="D60" s="302"/>
      <c r="E60" s="26" t="s">
        <v>231</v>
      </c>
      <c r="F60" s="26" t="s">
        <v>141</v>
      </c>
      <c r="G60" s="9">
        <v>0.25</v>
      </c>
      <c r="H60" s="1" t="s">
        <v>109</v>
      </c>
      <c r="I60" s="1"/>
      <c r="J60" s="1"/>
    </row>
    <row r="61" spans="1:10" ht="15" x14ac:dyDescent="0.15">
      <c r="B61" s="1" t="s">
        <v>1</v>
      </c>
      <c r="C61" s="302" t="s">
        <v>110</v>
      </c>
      <c r="D61" s="302"/>
      <c r="E61" s="26" t="s">
        <v>230</v>
      </c>
      <c r="F61" s="26" t="s">
        <v>147</v>
      </c>
      <c r="G61" s="9">
        <v>0.25</v>
      </c>
      <c r="H61" s="1" t="s">
        <v>111</v>
      </c>
      <c r="I61" s="1"/>
      <c r="J61" s="1"/>
    </row>
    <row r="62" spans="1:10" ht="45" customHeight="1" x14ac:dyDescent="0.15">
      <c r="B62" s="1" t="s">
        <v>3</v>
      </c>
      <c r="C62" s="302" t="s">
        <v>112</v>
      </c>
      <c r="D62" s="302"/>
      <c r="E62" s="26" t="s">
        <v>229</v>
      </c>
      <c r="F62" s="26" t="s">
        <v>148</v>
      </c>
      <c r="G62" s="9">
        <v>1</v>
      </c>
      <c r="H62" s="7" t="s">
        <v>115</v>
      </c>
      <c r="I62" s="1"/>
      <c r="J62" s="1"/>
    </row>
    <row r="63" spans="1:10" ht="31.5" customHeight="1" x14ac:dyDescent="0.15">
      <c r="B63" s="1" t="s">
        <v>5</v>
      </c>
      <c r="C63" s="302" t="s">
        <v>113</v>
      </c>
      <c r="D63" s="302"/>
      <c r="E63" s="26" t="s">
        <v>232</v>
      </c>
      <c r="F63" s="26" t="s">
        <v>149</v>
      </c>
      <c r="G63" s="9">
        <v>2</v>
      </c>
      <c r="H63" s="1"/>
      <c r="I63" s="1"/>
      <c r="J63" s="1"/>
    </row>
    <row r="64" spans="1:10" ht="30" customHeight="1" x14ac:dyDescent="0.15">
      <c r="B64" s="1" t="s">
        <v>6</v>
      </c>
      <c r="C64" s="302" t="s">
        <v>504</v>
      </c>
      <c r="D64" s="302"/>
      <c r="E64" s="26" t="s">
        <v>233</v>
      </c>
      <c r="F64" s="26" t="s">
        <v>235</v>
      </c>
      <c r="G64" s="9">
        <v>2</v>
      </c>
      <c r="H64" s="1"/>
      <c r="I64" s="1"/>
      <c r="J64" s="1"/>
    </row>
    <row r="65" spans="1:10" ht="32" customHeight="1" x14ac:dyDescent="0.15">
      <c r="B65" s="1" t="s">
        <v>7</v>
      </c>
      <c r="C65" s="302" t="s">
        <v>234</v>
      </c>
      <c r="D65" s="302"/>
      <c r="E65" s="26" t="s">
        <v>244</v>
      </c>
      <c r="F65" s="26" t="s">
        <v>236</v>
      </c>
      <c r="G65" s="9">
        <v>0.1</v>
      </c>
      <c r="H65" s="1" t="s">
        <v>114</v>
      </c>
      <c r="I65" s="1"/>
      <c r="J65" s="1"/>
    </row>
    <row r="67" spans="1:10" ht="15" x14ac:dyDescent="0.15">
      <c r="A67" s="309" t="s">
        <v>501</v>
      </c>
      <c r="B67" s="309"/>
      <c r="C67" s="309"/>
      <c r="D67" s="259" t="s">
        <v>373</v>
      </c>
      <c r="E67" s="130" t="s">
        <v>373</v>
      </c>
    </row>
    <row r="68" spans="1:10" x14ac:dyDescent="0.15">
      <c r="A68" s="309" t="s">
        <v>502</v>
      </c>
      <c r="B68" s="309"/>
      <c r="C68" s="309"/>
      <c r="D68" s="309"/>
      <c r="E68" s="309"/>
    </row>
    <row r="69" spans="1:10" x14ac:dyDescent="0.15">
      <c r="A69" s="309"/>
      <c r="B69" s="309"/>
      <c r="C69" s="309"/>
      <c r="D69" s="309"/>
      <c r="E69" s="309"/>
    </row>
    <row r="70" spans="1:10" x14ac:dyDescent="0.15">
      <c r="A70" s="309"/>
      <c r="B70" s="309"/>
      <c r="C70" s="309"/>
      <c r="D70" s="309"/>
      <c r="E70" s="309"/>
    </row>
    <row r="71" spans="1:10" x14ac:dyDescent="0.15">
      <c r="A71" s="309"/>
      <c r="B71" s="309"/>
      <c r="C71" s="309"/>
      <c r="D71" s="309"/>
      <c r="E71" s="309"/>
    </row>
    <row r="72" spans="1:10" x14ac:dyDescent="0.15">
      <c r="A72" s="309"/>
      <c r="B72" s="309"/>
      <c r="C72" s="309"/>
      <c r="D72" s="309"/>
      <c r="E72" s="309"/>
    </row>
  </sheetData>
  <sheetProtection algorithmName="SHA-512" hashValue="AXoarCWxVseHi6RCwIOTbP5uUR4FRnSAcPFueK9kCi9CFd0oHpSr+enKaycT+M7g9RoSaAaPKctDohWI071p/w==" saltValue="wGarAo0B8YG/pFfVF0jw+w==" spinCount="100000" sheet="1" objects="1" scenarios="1"/>
  <mergeCells count="45">
    <mergeCell ref="A72:E72"/>
    <mergeCell ref="A67:C67"/>
    <mergeCell ref="A68:E68"/>
    <mergeCell ref="A69:E69"/>
    <mergeCell ref="A70:E70"/>
    <mergeCell ref="A71:E71"/>
    <mergeCell ref="A1:H1"/>
    <mergeCell ref="C61:D61"/>
    <mergeCell ref="C62:D62"/>
    <mergeCell ref="C63:D63"/>
    <mergeCell ref="C64:D64"/>
    <mergeCell ref="A2:D2"/>
    <mergeCell ref="C5:D5"/>
    <mergeCell ref="C6:D6"/>
    <mergeCell ref="C12:D12"/>
    <mergeCell ref="C16:D16"/>
    <mergeCell ref="B19:D19"/>
    <mergeCell ref="B31:D31"/>
    <mergeCell ref="B4:D4"/>
    <mergeCell ref="C25:D25"/>
    <mergeCell ref="C17:D17"/>
    <mergeCell ref="C20:D20"/>
    <mergeCell ref="C65:D65"/>
    <mergeCell ref="C32:D32"/>
    <mergeCell ref="C33:D33"/>
    <mergeCell ref="C60:D60"/>
    <mergeCell ref="C34:D34"/>
    <mergeCell ref="C35:D35"/>
    <mergeCell ref="C36:D36"/>
    <mergeCell ref="C42:D42"/>
    <mergeCell ref="C54:D54"/>
    <mergeCell ref="C50:D50"/>
    <mergeCell ref="C55:D55"/>
    <mergeCell ref="C56:D56"/>
    <mergeCell ref="C57:D57"/>
    <mergeCell ref="B59:D59"/>
    <mergeCell ref="B41:D41"/>
    <mergeCell ref="C27:D27"/>
    <mergeCell ref="C28:D28"/>
    <mergeCell ref="C29:D29"/>
    <mergeCell ref="C21:D21"/>
    <mergeCell ref="C22:D22"/>
    <mergeCell ref="C23:D23"/>
    <mergeCell ref="C24:D24"/>
    <mergeCell ref="C26:D26"/>
  </mergeCells>
  <phoneticPr fontId="14" type="noConversion"/>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DB75-E916-4CCB-A9FB-571856398C52}">
  <sheetPr>
    <tabColor rgb="FFFF0000"/>
  </sheetPr>
  <dimension ref="A1:H154"/>
  <sheetViews>
    <sheetView zoomScale="85" zoomScaleNormal="85" workbookViewId="0">
      <selection activeCell="D3" sqref="D3:G3"/>
    </sheetView>
  </sheetViews>
  <sheetFormatPr baseColWidth="10" defaultColWidth="8.83203125" defaultRowHeight="14" x14ac:dyDescent="0.15"/>
  <cols>
    <col min="1" max="1" width="2.83203125" customWidth="1"/>
    <col min="2" max="2" width="4.33203125" customWidth="1"/>
    <col min="3" max="3" width="61.33203125" style="11" customWidth="1"/>
    <col min="4" max="4" width="39.6640625" style="22" customWidth="1"/>
    <col min="5" max="5" width="10.83203125" style="4" bestFit="1" customWidth="1"/>
    <col min="6" max="6" width="9" style="13"/>
    <col min="7" max="7" width="14" style="167" customWidth="1"/>
    <col min="8" max="8" width="45.1640625" customWidth="1"/>
  </cols>
  <sheetData>
    <row r="1" spans="1:8" s="167" customFormat="1" ht="15" thickBot="1" x14ac:dyDescent="0.2">
      <c r="A1" s="398"/>
      <c r="B1" s="398"/>
      <c r="C1" s="398"/>
      <c r="D1" s="398"/>
      <c r="E1" s="398"/>
      <c r="F1" s="398"/>
      <c r="G1" s="399"/>
      <c r="H1" s="186" t="s">
        <v>490</v>
      </c>
    </row>
    <row r="2" spans="1:8" ht="31" thickBot="1" x14ac:dyDescent="0.35">
      <c r="A2" s="400" t="s">
        <v>21</v>
      </c>
      <c r="B2" s="401"/>
      <c r="C2" s="401"/>
      <c r="D2" s="401"/>
      <c r="E2" s="401"/>
      <c r="F2" s="401"/>
      <c r="G2" s="401"/>
      <c r="H2" s="187" t="s">
        <v>487</v>
      </c>
    </row>
    <row r="3" spans="1:8" s="188" customFormat="1" ht="19" thickBot="1" x14ac:dyDescent="0.25">
      <c r="A3" s="404" t="str">
        <f>CONCATENATE("Faculty name: ",T('Teaching points'!D2))</f>
        <v xml:space="preserve">Faculty name: </v>
      </c>
      <c r="B3" s="405"/>
      <c r="C3" s="405"/>
      <c r="D3" s="402" t="s">
        <v>495</v>
      </c>
      <c r="E3" s="403"/>
      <c r="F3" s="403"/>
      <c r="G3" s="403"/>
      <c r="H3" s="183"/>
    </row>
    <row r="4" spans="1:8" ht="15" thickBot="1" x14ac:dyDescent="0.2">
      <c r="A4" s="398"/>
      <c r="B4" s="398"/>
      <c r="C4" s="398"/>
      <c r="D4" s="398"/>
      <c r="E4" s="398"/>
      <c r="F4" s="398"/>
      <c r="G4" s="399"/>
      <c r="H4" s="183"/>
    </row>
    <row r="5" spans="1:8" s="38" customFormat="1" ht="16" x14ac:dyDescent="0.2">
      <c r="A5" s="367" t="s">
        <v>116</v>
      </c>
      <c r="B5" s="368"/>
      <c r="C5" s="59" t="str">
        <f>T('Research points'!C16)</f>
        <v/>
      </c>
      <c r="D5" s="396" t="s">
        <v>494</v>
      </c>
      <c r="E5" s="397"/>
      <c r="F5" s="397"/>
      <c r="G5" s="265"/>
      <c r="H5" s="183"/>
    </row>
    <row r="6" spans="1:8" ht="16" x14ac:dyDescent="0.2">
      <c r="A6" s="98"/>
      <c r="B6" s="99"/>
      <c r="C6" s="262" t="s">
        <v>145</v>
      </c>
      <c r="D6" s="262" t="s">
        <v>16</v>
      </c>
      <c r="E6" s="226" t="s">
        <v>17</v>
      </c>
      <c r="F6" s="266" t="s">
        <v>2</v>
      </c>
      <c r="G6" s="208" t="s">
        <v>489</v>
      </c>
      <c r="H6" s="183"/>
    </row>
    <row r="7" spans="1:8" x14ac:dyDescent="0.15">
      <c r="A7" s="97"/>
      <c r="B7" s="237">
        <v>1</v>
      </c>
      <c r="C7" s="37"/>
      <c r="D7" s="44"/>
      <c r="E7" s="30" t="str">
        <f>IFERROR(VLOOKUP(D7,'Service library'!$E$4:$G$65, 2, FALSE), "&lt;-Select item")</f>
        <v>&lt;-Select item</v>
      </c>
      <c r="F7" s="170" t="str">
        <f>IFERROR(VLOOKUP(E7,'Service library'!$F$4:$G$65, 2, FALSE), " ")</f>
        <v xml:space="preserve"> </v>
      </c>
      <c r="G7" s="182"/>
      <c r="H7" s="183"/>
    </row>
    <row r="8" spans="1:8" x14ac:dyDescent="0.15">
      <c r="A8" s="97"/>
      <c r="B8" s="237">
        <v>2</v>
      </c>
      <c r="C8" s="37"/>
      <c r="D8" s="44"/>
      <c r="E8" s="30" t="str">
        <f>IFERROR(VLOOKUP(D8,'Service library'!$E$4:$G$65, 2, FALSE), "&lt;-Select item")</f>
        <v>&lt;-Select item</v>
      </c>
      <c r="F8" s="170" t="str">
        <f>IFERROR(VLOOKUP(E8,'Service library'!$F$4:$G$65, 2, FALSE), " ")</f>
        <v xml:space="preserve"> </v>
      </c>
      <c r="G8" s="182"/>
      <c r="H8" s="183"/>
    </row>
    <row r="9" spans="1:8" x14ac:dyDescent="0.15">
      <c r="A9" s="97"/>
      <c r="B9" s="237">
        <v>3</v>
      </c>
      <c r="C9" s="37"/>
      <c r="D9" s="44"/>
      <c r="E9" s="30" t="str">
        <f>IFERROR(VLOOKUP(D9,'Service library'!$E$4:$G$65, 2, FALSE), "&lt;-Select item")</f>
        <v>&lt;-Select item</v>
      </c>
      <c r="F9" s="170" t="str">
        <f>IFERROR(VLOOKUP(E9,'Service library'!$F$4:$G$65, 2, FALSE), " ")</f>
        <v xml:space="preserve"> </v>
      </c>
      <c r="G9" s="182"/>
      <c r="H9" s="183"/>
    </row>
    <row r="10" spans="1:8" x14ac:dyDescent="0.15">
      <c r="A10" s="97"/>
      <c r="B10" s="237">
        <v>4</v>
      </c>
      <c r="C10" s="37"/>
      <c r="D10" s="44"/>
      <c r="E10" s="30" t="str">
        <f>IFERROR(VLOOKUP(D10,'Service library'!$E$4:$G$65, 2, FALSE), "&lt;-Select item")</f>
        <v>&lt;-Select item</v>
      </c>
      <c r="F10" s="170" t="str">
        <f>IFERROR(VLOOKUP(E10,'Service library'!$F$4:$G$65, 2, FALSE), " ")</f>
        <v xml:space="preserve"> </v>
      </c>
      <c r="G10" s="182"/>
      <c r="H10" s="183"/>
    </row>
    <row r="11" spans="1:8" x14ac:dyDescent="0.15">
      <c r="A11" s="97"/>
      <c r="B11" s="237">
        <v>5</v>
      </c>
      <c r="C11" s="37"/>
      <c r="D11" s="44"/>
      <c r="E11" s="30" t="str">
        <f>IFERROR(VLOOKUP(D11,'Service library'!$E$4:$G$65, 2, FALSE), "&lt;-Select item")</f>
        <v>&lt;-Select item</v>
      </c>
      <c r="F11" s="170" t="str">
        <f>IFERROR(VLOOKUP(E11,'Service library'!$F$4:$G$65, 2, FALSE), " ")</f>
        <v xml:space="preserve"> </v>
      </c>
      <c r="G11" s="182"/>
      <c r="H11" s="183"/>
    </row>
    <row r="12" spans="1:8" x14ac:dyDescent="0.15">
      <c r="A12" s="97"/>
      <c r="B12" s="237">
        <v>6</v>
      </c>
      <c r="C12" s="37"/>
      <c r="D12" s="44"/>
      <c r="E12" s="30" t="str">
        <f>IFERROR(VLOOKUP(D12,'Service library'!$E$4:$G$65, 2, FALSE), "&lt;-Select item")</f>
        <v>&lt;-Select item</v>
      </c>
      <c r="F12" s="170" t="str">
        <f>IFERROR(VLOOKUP(E12,'Service library'!$F$4:$G$65, 2, FALSE), " ")</f>
        <v xml:space="preserve"> </v>
      </c>
      <c r="G12" s="182"/>
      <c r="H12" s="183"/>
    </row>
    <row r="13" spans="1:8" x14ac:dyDescent="0.15">
      <c r="A13" s="97"/>
      <c r="B13" s="237">
        <v>7</v>
      </c>
      <c r="C13" s="37"/>
      <c r="D13" s="44"/>
      <c r="E13" s="30" t="str">
        <f>IFERROR(VLOOKUP(D13,'Service library'!$E$4:$G$65, 2, FALSE), "&lt;-Select item")</f>
        <v>&lt;-Select item</v>
      </c>
      <c r="F13" s="170" t="str">
        <f>IFERROR(VLOOKUP(E13,'Service library'!$F$4:$G$65, 2, FALSE), " ")</f>
        <v xml:space="preserve"> </v>
      </c>
      <c r="G13" s="182"/>
      <c r="H13" s="183"/>
    </row>
    <row r="14" spans="1:8" x14ac:dyDescent="0.15">
      <c r="A14" s="97"/>
      <c r="B14" s="237">
        <v>8</v>
      </c>
      <c r="C14" s="37"/>
      <c r="D14" s="44"/>
      <c r="E14" s="30" t="str">
        <f>IFERROR(VLOOKUP(D14,'Service library'!$E$4:$G$65, 2, FALSE), "&lt;-Select item")</f>
        <v>&lt;-Select item</v>
      </c>
      <c r="F14" s="170" t="str">
        <f>IFERROR(VLOOKUP(E14,'Service library'!$F$4:$G$65, 2, FALSE), " ")</f>
        <v xml:space="preserve"> </v>
      </c>
      <c r="G14" s="182"/>
      <c r="H14" s="183"/>
    </row>
    <row r="15" spans="1:8" x14ac:dyDescent="0.15">
      <c r="A15" s="97"/>
      <c r="B15" s="237">
        <v>9</v>
      </c>
      <c r="C15" s="37"/>
      <c r="D15" s="44"/>
      <c r="E15" s="30" t="str">
        <f>IFERROR(VLOOKUP(D15,'Service library'!$E$4:$G$65, 2, FALSE), "&lt;-Select item")</f>
        <v>&lt;-Select item</v>
      </c>
      <c r="F15" s="170" t="str">
        <f>IFERROR(VLOOKUP(E15,'Service library'!$F$4:$G$65, 2, FALSE), " ")</f>
        <v xml:space="preserve"> </v>
      </c>
      <c r="G15" s="182"/>
      <c r="H15" s="183"/>
    </row>
    <row r="16" spans="1:8" x14ac:dyDescent="0.15">
      <c r="A16" s="97"/>
      <c r="B16" s="237">
        <v>10</v>
      </c>
      <c r="C16" s="37"/>
      <c r="D16" s="44"/>
      <c r="E16" s="30" t="str">
        <f>IFERROR(VLOOKUP(D16,'Service library'!$E$4:$G$65, 2, FALSE), "&lt;-Select item")</f>
        <v>&lt;-Select item</v>
      </c>
      <c r="F16" s="170" t="str">
        <f>IFERROR(VLOOKUP(E16,'Service library'!$F$4:$G$65, 2, FALSE), " ")</f>
        <v xml:space="preserve"> </v>
      </c>
      <c r="G16" s="182"/>
      <c r="H16" s="183"/>
    </row>
    <row r="17" spans="1:8" x14ac:dyDescent="0.15">
      <c r="A17" s="97"/>
      <c r="B17" s="237">
        <v>11</v>
      </c>
      <c r="C17" s="37"/>
      <c r="D17" s="44"/>
      <c r="E17" s="30" t="str">
        <f>IFERROR(VLOOKUP(D17,'Service library'!$E$4:$G$65, 2, FALSE), "&lt;-Select item")</f>
        <v>&lt;-Select item</v>
      </c>
      <c r="F17" s="170" t="str">
        <f>IFERROR(VLOOKUP(E17,'Service library'!$F$4:$G$65, 2, FALSE), " ")</f>
        <v xml:space="preserve"> </v>
      </c>
      <c r="G17" s="182"/>
      <c r="H17" s="183"/>
    </row>
    <row r="18" spans="1:8" x14ac:dyDescent="0.15">
      <c r="A18" s="97"/>
      <c r="B18" s="237">
        <v>12</v>
      </c>
      <c r="C18" s="37"/>
      <c r="D18" s="44"/>
      <c r="E18" s="30" t="str">
        <f>IFERROR(VLOOKUP(D18,'Service library'!$E$4:$G$65, 2, FALSE), "&lt;-Select item")</f>
        <v>&lt;-Select item</v>
      </c>
      <c r="F18" s="170" t="str">
        <f>IFERROR(VLOOKUP(E18,'Service library'!$F$4:$G$65, 2, FALSE), " ")</f>
        <v xml:space="preserve"> </v>
      </c>
      <c r="G18" s="182"/>
      <c r="H18" s="183"/>
    </row>
    <row r="19" spans="1:8" x14ac:dyDescent="0.15">
      <c r="A19" s="97"/>
      <c r="B19" s="237">
        <v>13</v>
      </c>
      <c r="C19" s="37"/>
      <c r="D19" s="44"/>
      <c r="E19" s="30" t="str">
        <f>IFERROR(VLOOKUP(D19,'Service library'!$E$4:$G$65, 2, FALSE), "&lt;-Select item")</f>
        <v>&lt;-Select item</v>
      </c>
      <c r="F19" s="170" t="str">
        <f>IFERROR(VLOOKUP(E19,'Service library'!$F$4:$G$65, 2, FALSE), " ")</f>
        <v xml:space="preserve"> </v>
      </c>
      <c r="G19" s="182"/>
      <c r="H19" s="183"/>
    </row>
    <row r="20" spans="1:8" x14ac:dyDescent="0.15">
      <c r="A20" s="97"/>
      <c r="B20" s="237">
        <v>14</v>
      </c>
      <c r="C20" s="37"/>
      <c r="D20" s="44"/>
      <c r="E20" s="30" t="str">
        <f>IFERROR(VLOOKUP(D20,'Service library'!$E$4:$G$65, 2, FALSE), "&lt;-Select item")</f>
        <v>&lt;-Select item</v>
      </c>
      <c r="F20" s="170" t="str">
        <f>IFERROR(VLOOKUP(E20,'Service library'!$F$4:$G$65, 2, FALSE), " ")</f>
        <v xml:space="preserve"> </v>
      </c>
      <c r="G20" s="182"/>
      <c r="H20" s="183"/>
    </row>
    <row r="21" spans="1:8" s="10" customFormat="1" x14ac:dyDescent="0.15">
      <c r="A21" s="97"/>
      <c r="B21" s="237">
        <v>15</v>
      </c>
      <c r="C21" s="37"/>
      <c r="D21" s="44"/>
      <c r="E21" s="30" t="str">
        <f>IFERROR(VLOOKUP(D21,'Service library'!$E$4:$G$65, 2, FALSE), "&lt;-Select item")</f>
        <v>&lt;-Select item</v>
      </c>
      <c r="F21" s="170" t="str">
        <f>IFERROR(VLOOKUP(E21,'Service library'!$F$4:$G$65, 2, FALSE), " ")</f>
        <v xml:space="preserve"> </v>
      </c>
      <c r="G21" s="182"/>
      <c r="H21" s="183"/>
    </row>
    <row r="22" spans="1:8" x14ac:dyDescent="0.15">
      <c r="A22" s="97"/>
      <c r="B22" s="237">
        <v>16</v>
      </c>
      <c r="C22" s="37"/>
      <c r="D22" s="44"/>
      <c r="E22" s="30" t="str">
        <f>IFERROR(VLOOKUP(D22,'Service library'!$E$4:$G$65, 2, FALSE), "&lt;-Select item")</f>
        <v>&lt;-Select item</v>
      </c>
      <c r="F22" s="170" t="str">
        <f>IFERROR(VLOOKUP(E22,'Service library'!$F$4:$G$65, 2, FALSE), " ")</f>
        <v xml:space="preserve"> </v>
      </c>
      <c r="G22" s="182"/>
      <c r="H22" s="183"/>
    </row>
    <row r="23" spans="1:8" s="10" customFormat="1" x14ac:dyDescent="0.15">
      <c r="A23" s="97"/>
      <c r="B23" s="237">
        <v>17</v>
      </c>
      <c r="C23" s="37"/>
      <c r="D23" s="44"/>
      <c r="E23" s="30" t="str">
        <f>IFERROR(VLOOKUP(D23,'Service library'!$E$4:$G$65, 2, FALSE), "&lt;-Select item")</f>
        <v>&lt;-Select item</v>
      </c>
      <c r="F23" s="170" t="str">
        <f>IFERROR(VLOOKUP(E23,'Service library'!$F$4:$G$65, 2, FALSE), " ")</f>
        <v xml:space="preserve"> </v>
      </c>
      <c r="G23" s="182"/>
      <c r="H23" s="183"/>
    </row>
    <row r="24" spans="1:8" s="10" customFormat="1" x14ac:dyDescent="0.15">
      <c r="A24" s="97"/>
      <c r="B24" s="237">
        <v>18</v>
      </c>
      <c r="C24" s="37"/>
      <c r="D24" s="44"/>
      <c r="E24" s="30" t="str">
        <f>IFERROR(VLOOKUP(D24,'Service library'!$E$4:$G$65, 2, FALSE), "&lt;-Select item")</f>
        <v>&lt;-Select item</v>
      </c>
      <c r="F24" s="170" t="str">
        <f>IFERROR(VLOOKUP(E24,'Service library'!$F$4:$G$65, 2, FALSE), " ")</f>
        <v xml:space="preserve"> </v>
      </c>
      <c r="G24" s="182"/>
      <c r="H24" s="183"/>
    </row>
    <row r="25" spans="1:8" s="38" customFormat="1" x14ac:dyDescent="0.15">
      <c r="A25" s="97"/>
      <c r="B25" s="237">
        <v>19</v>
      </c>
      <c r="C25" s="37"/>
      <c r="D25" s="44"/>
      <c r="E25" s="30" t="str">
        <f>IFERROR(VLOOKUP(D25,'Service library'!$E$4:$G$65, 2, FALSE), "&lt;-Select item")</f>
        <v>&lt;-Select item</v>
      </c>
      <c r="F25" s="170" t="str">
        <f>IFERROR(VLOOKUP(E25,'Service library'!$F$4:$G$65, 2, FALSE), " ")</f>
        <v xml:space="preserve"> </v>
      </c>
      <c r="G25" s="182"/>
      <c r="H25" s="183"/>
    </row>
    <row r="26" spans="1:8" s="38" customFormat="1" ht="15" thickBot="1" x14ac:dyDescent="0.2">
      <c r="A26" s="97"/>
      <c r="B26" s="239">
        <v>20</v>
      </c>
      <c r="C26" s="101"/>
      <c r="D26" s="44"/>
      <c r="E26" s="102" t="str">
        <f>IFERROR(VLOOKUP(D26,'Service library'!$E$4:$G$65, 2, FALSE), "&lt;-Select item")</f>
        <v>&lt;-Select item</v>
      </c>
      <c r="F26" s="171" t="str">
        <f>IFERROR(VLOOKUP(E26,'Service library'!$F$4:$G$65, 2, FALSE), " ")</f>
        <v xml:space="preserve"> </v>
      </c>
      <c r="G26" s="182"/>
      <c r="H26" s="183"/>
    </row>
    <row r="27" spans="1:8" s="5" customFormat="1" ht="13.5" customHeight="1" thickBot="1" x14ac:dyDescent="0.2">
      <c r="A27" s="100"/>
      <c r="B27" s="393" t="s">
        <v>493</v>
      </c>
      <c r="C27" s="394"/>
      <c r="D27" s="394"/>
      <c r="E27" s="394"/>
      <c r="F27" s="395"/>
      <c r="G27" s="267"/>
      <c r="H27" s="184"/>
    </row>
    <row r="28" spans="1:8" ht="16" thickBot="1" x14ac:dyDescent="0.25">
      <c r="A28" s="90"/>
      <c r="B28" s="103"/>
      <c r="C28" s="104"/>
      <c r="D28" s="105"/>
      <c r="E28" s="106" t="s">
        <v>18</v>
      </c>
      <c r="F28" s="172">
        <f>SUM(F7:F27)</f>
        <v>0</v>
      </c>
      <c r="G28" s="257"/>
      <c r="H28" s="183"/>
    </row>
    <row r="29" spans="1:8" ht="15" thickBot="1" x14ac:dyDescent="0.2">
      <c r="A29" s="219"/>
      <c r="B29" s="219"/>
      <c r="C29" s="219"/>
      <c r="D29" s="219"/>
      <c r="E29" s="219"/>
      <c r="F29" s="219"/>
      <c r="G29" s="257"/>
      <c r="H29" s="183"/>
    </row>
    <row r="30" spans="1:8" ht="16" x14ac:dyDescent="0.2">
      <c r="A30" s="367" t="s">
        <v>117</v>
      </c>
      <c r="B30" s="368"/>
      <c r="C30" s="59" t="str">
        <f>T('Research points'!C36)</f>
        <v/>
      </c>
      <c r="D30" s="396" t="s">
        <v>494</v>
      </c>
      <c r="E30" s="397"/>
      <c r="F30" s="397"/>
      <c r="G30" s="257"/>
      <c r="H30" s="183"/>
    </row>
    <row r="31" spans="1:8" ht="16" x14ac:dyDescent="0.2">
      <c r="A31" s="98"/>
      <c r="B31" s="99"/>
      <c r="C31" s="262" t="s">
        <v>145</v>
      </c>
      <c r="D31" s="262" t="s">
        <v>16</v>
      </c>
      <c r="E31" s="226" t="s">
        <v>17</v>
      </c>
      <c r="F31" s="266" t="s">
        <v>2</v>
      </c>
      <c r="G31" s="208" t="s">
        <v>489</v>
      </c>
      <c r="H31" s="183"/>
    </row>
    <row r="32" spans="1:8" x14ac:dyDescent="0.15">
      <c r="A32" s="97"/>
      <c r="B32" s="237">
        <v>1</v>
      </c>
      <c r="C32" s="37"/>
      <c r="D32" s="44"/>
      <c r="E32" s="30" t="str">
        <f>IFERROR(VLOOKUP(D32,'Service library'!$E$4:$G$65, 2, FALSE), "&lt;-Select item")</f>
        <v>&lt;-Select item</v>
      </c>
      <c r="F32" s="170" t="str">
        <f>IFERROR(VLOOKUP(E32,'Service library'!$F$4:$G$65, 2, FALSE), " ")</f>
        <v xml:space="preserve"> </v>
      </c>
      <c r="G32" s="182"/>
      <c r="H32" s="183"/>
    </row>
    <row r="33" spans="1:8" x14ac:dyDescent="0.15">
      <c r="A33" s="97"/>
      <c r="B33" s="237">
        <v>2</v>
      </c>
      <c r="C33" s="37"/>
      <c r="D33" s="44"/>
      <c r="E33" s="30" t="str">
        <f>IFERROR(VLOOKUP(D33,'Service library'!$E$4:$G$65, 2, FALSE), "&lt;-Select item")</f>
        <v>&lt;-Select item</v>
      </c>
      <c r="F33" s="170" t="str">
        <f>IFERROR(VLOOKUP(E33,'Service library'!$F$4:$G$65, 2, FALSE), " ")</f>
        <v xml:space="preserve"> </v>
      </c>
      <c r="G33" s="182"/>
      <c r="H33" s="183"/>
    </row>
    <row r="34" spans="1:8" x14ac:dyDescent="0.15">
      <c r="A34" s="97"/>
      <c r="B34" s="237">
        <v>3</v>
      </c>
      <c r="C34" s="37"/>
      <c r="D34" s="44"/>
      <c r="E34" s="30" t="str">
        <f>IFERROR(VLOOKUP(D34,'Service library'!$E$4:$G$65, 2, FALSE), "&lt;-Select item")</f>
        <v>&lt;-Select item</v>
      </c>
      <c r="F34" s="170" t="str">
        <f>IFERROR(VLOOKUP(E34,'Service library'!$F$4:$G$65, 2, FALSE), " ")</f>
        <v xml:space="preserve"> </v>
      </c>
      <c r="G34" s="182"/>
      <c r="H34" s="183"/>
    </row>
    <row r="35" spans="1:8" x14ac:dyDescent="0.15">
      <c r="A35" s="97"/>
      <c r="B35" s="237">
        <v>4</v>
      </c>
      <c r="C35" s="37"/>
      <c r="D35" s="44"/>
      <c r="E35" s="30" t="str">
        <f>IFERROR(VLOOKUP(D35,'Service library'!$E$4:$G$65, 2, FALSE), "&lt;-Select item")</f>
        <v>&lt;-Select item</v>
      </c>
      <c r="F35" s="170" t="str">
        <f>IFERROR(VLOOKUP(E35,'Service library'!$F$4:$G$65, 2, FALSE), " ")</f>
        <v xml:space="preserve"> </v>
      </c>
      <c r="G35" s="182"/>
      <c r="H35" s="183"/>
    </row>
    <row r="36" spans="1:8" x14ac:dyDescent="0.15">
      <c r="A36" s="97"/>
      <c r="B36" s="237">
        <v>5</v>
      </c>
      <c r="C36" s="37"/>
      <c r="D36" s="44"/>
      <c r="E36" s="30" t="str">
        <f>IFERROR(VLOOKUP(D36,'Service library'!$E$4:$G$65, 2, FALSE), "&lt;-Select item")</f>
        <v>&lt;-Select item</v>
      </c>
      <c r="F36" s="170" t="str">
        <f>IFERROR(VLOOKUP(E36,'Service library'!$F$4:$G$65, 2, FALSE), " ")</f>
        <v xml:space="preserve"> </v>
      </c>
      <c r="G36" s="182"/>
      <c r="H36" s="183"/>
    </row>
    <row r="37" spans="1:8" x14ac:dyDescent="0.15">
      <c r="A37" s="97"/>
      <c r="B37" s="237">
        <v>6</v>
      </c>
      <c r="C37" s="37"/>
      <c r="D37" s="44"/>
      <c r="E37" s="30" t="str">
        <f>IFERROR(VLOOKUP(D37,'Service library'!$E$4:$G$65, 2, FALSE), "&lt;-Select item")</f>
        <v>&lt;-Select item</v>
      </c>
      <c r="F37" s="170" t="str">
        <f>IFERROR(VLOOKUP(E37,'Service library'!$F$4:$G$65, 2, FALSE), " ")</f>
        <v xml:space="preserve"> </v>
      </c>
      <c r="G37" s="182"/>
      <c r="H37" s="183"/>
    </row>
    <row r="38" spans="1:8" x14ac:dyDescent="0.15">
      <c r="A38" s="97"/>
      <c r="B38" s="237">
        <v>7</v>
      </c>
      <c r="C38" s="37"/>
      <c r="D38" s="44"/>
      <c r="E38" s="30" t="str">
        <f>IFERROR(VLOOKUP(D38,'Service library'!$E$4:$G$65, 2, FALSE), "&lt;-Select item")</f>
        <v>&lt;-Select item</v>
      </c>
      <c r="F38" s="170" t="str">
        <f>IFERROR(VLOOKUP(E38,'Service library'!$F$4:$G$65, 2, FALSE), " ")</f>
        <v xml:space="preserve"> </v>
      </c>
      <c r="G38" s="182"/>
      <c r="H38" s="183"/>
    </row>
    <row r="39" spans="1:8" x14ac:dyDescent="0.15">
      <c r="A39" s="97"/>
      <c r="B39" s="237">
        <v>8</v>
      </c>
      <c r="C39" s="37"/>
      <c r="D39" s="44"/>
      <c r="E39" s="30" t="str">
        <f>IFERROR(VLOOKUP(D39,'Service library'!$E$4:$G$65, 2, FALSE), "&lt;-Select item")</f>
        <v>&lt;-Select item</v>
      </c>
      <c r="F39" s="170" t="str">
        <f>IFERROR(VLOOKUP(E39,'Service library'!$F$4:$G$65, 2, FALSE), " ")</f>
        <v xml:space="preserve"> </v>
      </c>
      <c r="G39" s="182"/>
      <c r="H39" s="183"/>
    </row>
    <row r="40" spans="1:8" x14ac:dyDescent="0.15">
      <c r="A40" s="97"/>
      <c r="B40" s="237">
        <v>9</v>
      </c>
      <c r="C40" s="37"/>
      <c r="D40" s="44"/>
      <c r="E40" s="30" t="str">
        <f>IFERROR(VLOOKUP(D40,'Service library'!$E$4:$G$65, 2, FALSE), "&lt;-Select item")</f>
        <v>&lt;-Select item</v>
      </c>
      <c r="F40" s="170" t="str">
        <f>IFERROR(VLOOKUP(E40,'Service library'!$F$4:$G$65, 2, FALSE), " ")</f>
        <v xml:space="preserve"> </v>
      </c>
      <c r="G40" s="182"/>
      <c r="H40" s="183"/>
    </row>
    <row r="41" spans="1:8" x14ac:dyDescent="0.15">
      <c r="A41" s="97"/>
      <c r="B41" s="237">
        <v>10</v>
      </c>
      <c r="C41" s="37"/>
      <c r="D41" s="44"/>
      <c r="E41" s="30" t="str">
        <f>IFERROR(VLOOKUP(D41,'Service library'!$E$4:$G$65, 2, FALSE), "&lt;-Select item")</f>
        <v>&lt;-Select item</v>
      </c>
      <c r="F41" s="170" t="str">
        <f>IFERROR(VLOOKUP(E41,'Service library'!$F$4:$G$65, 2, FALSE), " ")</f>
        <v xml:space="preserve"> </v>
      </c>
      <c r="G41" s="182"/>
      <c r="H41" s="183"/>
    </row>
    <row r="42" spans="1:8" x14ac:dyDescent="0.15">
      <c r="A42" s="97"/>
      <c r="B42" s="237">
        <v>11</v>
      </c>
      <c r="C42" s="37"/>
      <c r="D42" s="44"/>
      <c r="E42" s="30" t="str">
        <f>IFERROR(VLOOKUP(D42,'Service library'!$E$4:$G$65, 2, FALSE), "&lt;-Select item")</f>
        <v>&lt;-Select item</v>
      </c>
      <c r="F42" s="170" t="str">
        <f>IFERROR(VLOOKUP(E42,'Service library'!$F$4:$G$65, 2, FALSE), " ")</f>
        <v xml:space="preserve"> </v>
      </c>
      <c r="G42" s="182"/>
      <c r="H42" s="183"/>
    </row>
    <row r="43" spans="1:8" x14ac:dyDescent="0.15">
      <c r="A43" s="97"/>
      <c r="B43" s="237">
        <v>12</v>
      </c>
      <c r="C43" s="37"/>
      <c r="D43" s="44"/>
      <c r="E43" s="30" t="str">
        <f>IFERROR(VLOOKUP(D43,'Service library'!$E$4:$G$65, 2, FALSE), "&lt;-Select item")</f>
        <v>&lt;-Select item</v>
      </c>
      <c r="F43" s="170" t="str">
        <f>IFERROR(VLOOKUP(E43,'Service library'!$F$4:$G$65, 2, FALSE), " ")</f>
        <v xml:space="preserve"> </v>
      </c>
      <c r="G43" s="182"/>
      <c r="H43" s="183"/>
    </row>
    <row r="44" spans="1:8" x14ac:dyDescent="0.15">
      <c r="A44" s="97"/>
      <c r="B44" s="237">
        <v>13</v>
      </c>
      <c r="C44" s="37"/>
      <c r="D44" s="44"/>
      <c r="E44" s="30" t="str">
        <f>IFERROR(VLOOKUP(D44,'Service library'!$E$4:$G$65, 2, FALSE), "&lt;-Select item")</f>
        <v>&lt;-Select item</v>
      </c>
      <c r="F44" s="170" t="str">
        <f>IFERROR(VLOOKUP(E44,'Service library'!$F$4:$G$65, 2, FALSE), " ")</f>
        <v xml:space="preserve"> </v>
      </c>
      <c r="G44" s="182"/>
      <c r="H44" s="183"/>
    </row>
    <row r="45" spans="1:8" x14ac:dyDescent="0.15">
      <c r="A45" s="97"/>
      <c r="B45" s="237">
        <v>14</v>
      </c>
      <c r="C45" s="37"/>
      <c r="D45" s="44"/>
      <c r="E45" s="30" t="str">
        <f>IFERROR(VLOOKUP(D45,'Service library'!$E$4:$G$65, 2, FALSE), "&lt;-Select item")</f>
        <v>&lt;-Select item</v>
      </c>
      <c r="F45" s="170" t="str">
        <f>IFERROR(VLOOKUP(E45,'Service library'!$F$4:$G$65, 2, FALSE), " ")</f>
        <v xml:space="preserve"> </v>
      </c>
      <c r="G45" s="182"/>
      <c r="H45" s="183"/>
    </row>
    <row r="46" spans="1:8" x14ac:dyDescent="0.15">
      <c r="A46" s="97"/>
      <c r="B46" s="237">
        <v>15</v>
      </c>
      <c r="C46" s="37"/>
      <c r="D46" s="44"/>
      <c r="E46" s="30" t="str">
        <f>IFERROR(VLOOKUP(D46,'Service library'!$E$4:$G$65, 2, FALSE), "&lt;-Select item")</f>
        <v>&lt;-Select item</v>
      </c>
      <c r="F46" s="170" t="str">
        <f>IFERROR(VLOOKUP(E46,'Service library'!$F$4:$G$65, 2, FALSE), " ")</f>
        <v xml:space="preserve"> </v>
      </c>
      <c r="G46" s="182"/>
      <c r="H46" s="183"/>
    </row>
    <row r="47" spans="1:8" s="10" customFormat="1" x14ac:dyDescent="0.15">
      <c r="A47" s="97"/>
      <c r="B47" s="237">
        <v>16</v>
      </c>
      <c r="C47" s="37"/>
      <c r="D47" s="44"/>
      <c r="E47" s="30" t="str">
        <f>IFERROR(VLOOKUP(D47,'Service library'!$E$4:$G$65, 2, FALSE), "&lt;-Select item")</f>
        <v>&lt;-Select item</v>
      </c>
      <c r="F47" s="170" t="str">
        <f>IFERROR(VLOOKUP(E47,'Service library'!$F$4:$G$65, 2, FALSE), " ")</f>
        <v xml:space="preserve"> </v>
      </c>
      <c r="G47" s="182"/>
      <c r="H47" s="183"/>
    </row>
    <row r="48" spans="1:8" s="10" customFormat="1" x14ac:dyDescent="0.15">
      <c r="A48" s="97"/>
      <c r="B48" s="237">
        <v>17</v>
      </c>
      <c r="C48" s="37"/>
      <c r="D48" s="44"/>
      <c r="E48" s="30" t="str">
        <f>IFERROR(VLOOKUP(D48,'Service library'!$E$4:$G$65, 2, FALSE), "&lt;-Select item")</f>
        <v>&lt;-Select item</v>
      </c>
      <c r="F48" s="170" t="str">
        <f>IFERROR(VLOOKUP(E48,'Service library'!$F$4:$G$65, 2, FALSE), " ")</f>
        <v xml:space="preserve"> </v>
      </c>
      <c r="G48" s="182"/>
      <c r="H48" s="183"/>
    </row>
    <row r="49" spans="1:8" s="10" customFormat="1" x14ac:dyDescent="0.15">
      <c r="A49" s="97"/>
      <c r="B49" s="237">
        <v>18</v>
      </c>
      <c r="C49" s="37"/>
      <c r="D49" s="44"/>
      <c r="E49" s="30" t="str">
        <f>IFERROR(VLOOKUP(D49,'Service library'!$E$4:$G$65, 2, FALSE), "&lt;-Select item")</f>
        <v>&lt;-Select item</v>
      </c>
      <c r="F49" s="170" t="str">
        <f>IFERROR(VLOOKUP(E49,'Service library'!$F$4:$G$65, 2, FALSE), " ")</f>
        <v xml:space="preserve"> </v>
      </c>
      <c r="G49" s="182"/>
      <c r="H49" s="183"/>
    </row>
    <row r="50" spans="1:8" s="10" customFormat="1" x14ac:dyDescent="0.15">
      <c r="A50" s="97"/>
      <c r="B50" s="237">
        <v>19</v>
      </c>
      <c r="C50" s="37"/>
      <c r="D50" s="44"/>
      <c r="E50" s="30" t="str">
        <f>IFERROR(VLOOKUP(D50,'Service library'!$E$4:$G$65, 2, FALSE), "&lt;-Select item")</f>
        <v>&lt;-Select item</v>
      </c>
      <c r="F50" s="170" t="str">
        <f>IFERROR(VLOOKUP(E50,'Service library'!$F$4:$G$65, 2, FALSE), " ")</f>
        <v xml:space="preserve"> </v>
      </c>
      <c r="G50" s="182"/>
      <c r="H50" s="183"/>
    </row>
    <row r="51" spans="1:8" s="38" customFormat="1" ht="15" thickBot="1" x14ac:dyDescent="0.2">
      <c r="A51" s="97"/>
      <c r="B51" s="239">
        <v>20</v>
      </c>
      <c r="C51" s="101"/>
      <c r="D51" s="44"/>
      <c r="E51" s="102" t="str">
        <f>IFERROR(VLOOKUP(D51,'Service library'!$E$4:$G$65, 2, FALSE), "&lt;-Select item")</f>
        <v>&lt;-Select item</v>
      </c>
      <c r="F51" s="171" t="str">
        <f>IFERROR(VLOOKUP(E51,'Service library'!$F$4:$G$65, 2, FALSE), " ")</f>
        <v xml:space="preserve"> </v>
      </c>
      <c r="G51" s="182"/>
      <c r="H51" s="183"/>
    </row>
    <row r="52" spans="1:8" s="5" customFormat="1" ht="13.5" customHeight="1" thickBot="1" x14ac:dyDescent="0.2">
      <c r="A52" s="100"/>
      <c r="B52" s="393" t="s">
        <v>493</v>
      </c>
      <c r="C52" s="394"/>
      <c r="D52" s="394"/>
      <c r="E52" s="394"/>
      <c r="F52" s="395"/>
      <c r="G52" s="257"/>
      <c r="H52" s="184"/>
    </row>
    <row r="53" spans="1:8" ht="16" thickBot="1" x14ac:dyDescent="0.25">
      <c r="A53" s="90"/>
      <c r="B53" s="103"/>
      <c r="C53" s="104"/>
      <c r="D53" s="105"/>
      <c r="E53" s="106" t="s">
        <v>18</v>
      </c>
      <c r="F53" s="172">
        <f>SUM(F32:F52)</f>
        <v>0</v>
      </c>
      <c r="G53" s="257"/>
      <c r="H53" s="183"/>
    </row>
    <row r="54" spans="1:8" ht="15" thickBot="1" x14ac:dyDescent="0.2">
      <c r="A54" s="219"/>
      <c r="B54" s="219"/>
      <c r="C54" s="219"/>
      <c r="D54" s="219"/>
      <c r="E54" s="219"/>
      <c r="F54" s="219"/>
      <c r="G54" s="257"/>
      <c r="H54" s="183"/>
    </row>
    <row r="55" spans="1:8" ht="16" x14ac:dyDescent="0.2">
      <c r="A55" s="367" t="s">
        <v>118</v>
      </c>
      <c r="B55" s="368"/>
      <c r="C55" s="59" t="str">
        <f>T('Research points'!C56)</f>
        <v/>
      </c>
      <c r="D55" s="396" t="s">
        <v>494</v>
      </c>
      <c r="E55" s="397"/>
      <c r="F55" s="397"/>
      <c r="G55" s="257"/>
      <c r="H55" s="183"/>
    </row>
    <row r="56" spans="1:8" ht="16" x14ac:dyDescent="0.2">
      <c r="A56" s="98"/>
      <c r="B56" s="99"/>
      <c r="C56" s="262" t="s">
        <v>145</v>
      </c>
      <c r="D56" s="262" t="s">
        <v>16</v>
      </c>
      <c r="E56" s="226" t="s">
        <v>17</v>
      </c>
      <c r="F56" s="266" t="s">
        <v>2</v>
      </c>
      <c r="G56" s="208" t="s">
        <v>489</v>
      </c>
      <c r="H56" s="183"/>
    </row>
    <row r="57" spans="1:8" x14ac:dyDescent="0.15">
      <c r="A57" s="97"/>
      <c r="B57" s="237">
        <v>1</v>
      </c>
      <c r="C57" s="37"/>
      <c r="D57" s="44"/>
      <c r="E57" s="30" t="str">
        <f>IFERROR(VLOOKUP(D57,'Service library'!$E$4:$G$65, 2, FALSE), "&lt;-Select item")</f>
        <v>&lt;-Select item</v>
      </c>
      <c r="F57" s="170" t="str">
        <f>IFERROR(VLOOKUP(E57,'Service library'!$F$4:$G$65, 2, FALSE), " ")</f>
        <v xml:space="preserve"> </v>
      </c>
      <c r="G57" s="182"/>
      <c r="H57" s="183"/>
    </row>
    <row r="58" spans="1:8" x14ac:dyDescent="0.15">
      <c r="A58" s="97"/>
      <c r="B58" s="237">
        <v>2</v>
      </c>
      <c r="C58" s="37"/>
      <c r="D58" s="44"/>
      <c r="E58" s="30" t="str">
        <f>IFERROR(VLOOKUP(D58,'Service library'!$E$4:$G$65, 2, FALSE), "&lt;-Select item")</f>
        <v>&lt;-Select item</v>
      </c>
      <c r="F58" s="170" t="str">
        <f>IFERROR(VLOOKUP(E58,'Service library'!$F$4:$G$65, 2, FALSE), " ")</f>
        <v xml:space="preserve"> </v>
      </c>
      <c r="G58" s="182"/>
      <c r="H58" s="183"/>
    </row>
    <row r="59" spans="1:8" x14ac:dyDescent="0.15">
      <c r="A59" s="97"/>
      <c r="B59" s="237">
        <v>3</v>
      </c>
      <c r="C59" s="37"/>
      <c r="D59" s="44"/>
      <c r="E59" s="30" t="str">
        <f>IFERROR(VLOOKUP(D59,'Service library'!$E$4:$G$65, 2, FALSE), "&lt;-Select item")</f>
        <v>&lt;-Select item</v>
      </c>
      <c r="F59" s="170" t="str">
        <f>IFERROR(VLOOKUP(E59,'Service library'!$F$4:$G$65, 2, FALSE), " ")</f>
        <v xml:space="preserve"> </v>
      </c>
      <c r="G59" s="182"/>
      <c r="H59" s="183"/>
    </row>
    <row r="60" spans="1:8" x14ac:dyDescent="0.15">
      <c r="A60" s="97"/>
      <c r="B60" s="237">
        <v>4</v>
      </c>
      <c r="C60" s="37"/>
      <c r="D60" s="44"/>
      <c r="E60" s="30" t="str">
        <f>IFERROR(VLOOKUP(D60,'Service library'!$E$4:$G$65, 2, FALSE), "&lt;-Select item")</f>
        <v>&lt;-Select item</v>
      </c>
      <c r="F60" s="170" t="str">
        <f>IFERROR(VLOOKUP(E60,'Service library'!$F$4:$G$65, 2, FALSE), " ")</f>
        <v xml:space="preserve"> </v>
      </c>
      <c r="G60" s="182"/>
      <c r="H60" s="183"/>
    </row>
    <row r="61" spans="1:8" x14ac:dyDescent="0.15">
      <c r="A61" s="97"/>
      <c r="B61" s="237">
        <v>5</v>
      </c>
      <c r="C61" s="37"/>
      <c r="D61" s="44"/>
      <c r="E61" s="30" t="str">
        <f>IFERROR(VLOOKUP(D61,'Service library'!$E$4:$G$65, 2, FALSE), "&lt;-Select item")</f>
        <v>&lt;-Select item</v>
      </c>
      <c r="F61" s="170" t="str">
        <f>IFERROR(VLOOKUP(E61,'Service library'!$F$4:$G$65, 2, FALSE), " ")</f>
        <v xml:space="preserve"> </v>
      </c>
      <c r="G61" s="182"/>
      <c r="H61" s="183"/>
    </row>
    <row r="62" spans="1:8" x14ac:dyDescent="0.15">
      <c r="A62" s="97"/>
      <c r="B62" s="237">
        <v>6</v>
      </c>
      <c r="C62" s="37"/>
      <c r="D62" s="44"/>
      <c r="E62" s="30" t="str">
        <f>IFERROR(VLOOKUP(D62,'Service library'!$E$4:$G$65, 2, FALSE), "&lt;-Select item")</f>
        <v>&lt;-Select item</v>
      </c>
      <c r="F62" s="170" t="str">
        <f>IFERROR(VLOOKUP(E62,'Service library'!$F$4:$G$65, 2, FALSE), " ")</f>
        <v xml:space="preserve"> </v>
      </c>
      <c r="G62" s="182"/>
      <c r="H62" s="183"/>
    </row>
    <row r="63" spans="1:8" x14ac:dyDescent="0.15">
      <c r="A63" s="97"/>
      <c r="B63" s="237">
        <v>7</v>
      </c>
      <c r="C63" s="37"/>
      <c r="D63" s="44"/>
      <c r="E63" s="30" t="str">
        <f>IFERROR(VLOOKUP(D63,'Service library'!$E$4:$G$65, 2, FALSE), "&lt;-Select item")</f>
        <v>&lt;-Select item</v>
      </c>
      <c r="F63" s="170" t="str">
        <f>IFERROR(VLOOKUP(E63,'Service library'!$F$4:$G$65, 2, FALSE), " ")</f>
        <v xml:space="preserve"> </v>
      </c>
      <c r="G63" s="182"/>
      <c r="H63" s="183"/>
    </row>
    <row r="64" spans="1:8" x14ac:dyDescent="0.15">
      <c r="A64" s="97"/>
      <c r="B64" s="237">
        <v>8</v>
      </c>
      <c r="C64" s="37"/>
      <c r="D64" s="44"/>
      <c r="E64" s="30" t="str">
        <f>IFERROR(VLOOKUP(D64,'Service library'!$E$4:$G$65, 2, FALSE), "&lt;-Select item")</f>
        <v>&lt;-Select item</v>
      </c>
      <c r="F64" s="170" t="str">
        <f>IFERROR(VLOOKUP(E64,'Service library'!$F$4:$G$65, 2, FALSE), " ")</f>
        <v xml:space="preserve"> </v>
      </c>
      <c r="G64" s="182"/>
      <c r="H64" s="183"/>
    </row>
    <row r="65" spans="1:8" x14ac:dyDescent="0.15">
      <c r="A65" s="97"/>
      <c r="B65" s="237">
        <v>9</v>
      </c>
      <c r="C65" s="37"/>
      <c r="D65" s="44"/>
      <c r="E65" s="30" t="str">
        <f>IFERROR(VLOOKUP(D65,'Service library'!$E$4:$G$65, 2, FALSE), "&lt;-Select item")</f>
        <v>&lt;-Select item</v>
      </c>
      <c r="F65" s="170" t="str">
        <f>IFERROR(VLOOKUP(E65,'Service library'!$F$4:$G$65, 2, FALSE), " ")</f>
        <v xml:space="preserve"> </v>
      </c>
      <c r="G65" s="182"/>
      <c r="H65" s="183"/>
    </row>
    <row r="66" spans="1:8" x14ac:dyDescent="0.15">
      <c r="A66" s="97"/>
      <c r="B66" s="237">
        <v>10</v>
      </c>
      <c r="C66" s="37"/>
      <c r="D66" s="44"/>
      <c r="E66" s="30" t="str">
        <f>IFERROR(VLOOKUP(D66,'Service library'!$E$4:$G$65, 2, FALSE), "&lt;-Select item")</f>
        <v>&lt;-Select item</v>
      </c>
      <c r="F66" s="170" t="str">
        <f>IFERROR(VLOOKUP(E66,'Service library'!$F$4:$G$65, 2, FALSE), " ")</f>
        <v xml:space="preserve"> </v>
      </c>
      <c r="G66" s="182"/>
      <c r="H66" s="183"/>
    </row>
    <row r="67" spans="1:8" x14ac:dyDescent="0.15">
      <c r="A67" s="97"/>
      <c r="B67" s="237">
        <v>11</v>
      </c>
      <c r="C67" s="37"/>
      <c r="D67" s="44"/>
      <c r="E67" s="30" t="str">
        <f>IFERROR(VLOOKUP(D67,'Service library'!$E$4:$G$65, 2, FALSE), "&lt;-Select item")</f>
        <v>&lt;-Select item</v>
      </c>
      <c r="F67" s="170" t="str">
        <f>IFERROR(VLOOKUP(E67,'Service library'!$F$4:$G$65, 2, FALSE), " ")</f>
        <v xml:space="preserve"> </v>
      </c>
      <c r="G67" s="182"/>
      <c r="H67" s="183"/>
    </row>
    <row r="68" spans="1:8" x14ac:dyDescent="0.15">
      <c r="A68" s="97"/>
      <c r="B68" s="237">
        <v>12</v>
      </c>
      <c r="C68" s="37"/>
      <c r="D68" s="44"/>
      <c r="E68" s="30" t="str">
        <f>IFERROR(VLOOKUP(D68,'Service library'!$E$4:$G$65, 2, FALSE), "&lt;-Select item")</f>
        <v>&lt;-Select item</v>
      </c>
      <c r="F68" s="170" t="str">
        <f>IFERROR(VLOOKUP(E68,'Service library'!$F$4:$G$65, 2, FALSE), " ")</f>
        <v xml:space="preserve"> </v>
      </c>
      <c r="G68" s="182"/>
      <c r="H68" s="183"/>
    </row>
    <row r="69" spans="1:8" x14ac:dyDescent="0.15">
      <c r="A69" s="97"/>
      <c r="B69" s="237">
        <v>13</v>
      </c>
      <c r="C69" s="37"/>
      <c r="D69" s="44"/>
      <c r="E69" s="30" t="str">
        <f>IFERROR(VLOOKUP(D69,'Service library'!$E$4:$G$65, 2, FALSE), "&lt;-Select item")</f>
        <v>&lt;-Select item</v>
      </c>
      <c r="F69" s="170" t="str">
        <f>IFERROR(VLOOKUP(E69,'Service library'!$F$4:$G$65, 2, FALSE), " ")</f>
        <v xml:space="preserve"> </v>
      </c>
      <c r="G69" s="182"/>
      <c r="H69" s="183"/>
    </row>
    <row r="70" spans="1:8" x14ac:dyDescent="0.15">
      <c r="A70" s="97"/>
      <c r="B70" s="237">
        <v>14</v>
      </c>
      <c r="C70" s="37"/>
      <c r="D70" s="44"/>
      <c r="E70" s="30" t="str">
        <f>IFERROR(VLOOKUP(D70,'Service library'!$E$4:$G$65, 2, FALSE), "&lt;-Select item")</f>
        <v>&lt;-Select item</v>
      </c>
      <c r="F70" s="170" t="str">
        <f>IFERROR(VLOOKUP(E70,'Service library'!$F$4:$G$65, 2, FALSE), " ")</f>
        <v xml:space="preserve"> </v>
      </c>
      <c r="G70" s="182"/>
      <c r="H70" s="183"/>
    </row>
    <row r="71" spans="1:8" x14ac:dyDescent="0.15">
      <c r="A71" s="97"/>
      <c r="B71" s="237">
        <v>15</v>
      </c>
      <c r="C71" s="37"/>
      <c r="D71" s="44"/>
      <c r="E71" s="30" t="str">
        <f>IFERROR(VLOOKUP(D71,'Service library'!$E$4:$G$65, 2, FALSE), "&lt;-Select item")</f>
        <v>&lt;-Select item</v>
      </c>
      <c r="F71" s="170" t="str">
        <f>IFERROR(VLOOKUP(E71,'Service library'!$F$4:$G$65, 2, FALSE), " ")</f>
        <v xml:space="preserve"> </v>
      </c>
      <c r="G71" s="182"/>
      <c r="H71" s="183"/>
    </row>
    <row r="72" spans="1:8" s="38" customFormat="1" x14ac:dyDescent="0.15">
      <c r="A72" s="97"/>
      <c r="B72" s="237">
        <v>16</v>
      </c>
      <c r="C72" s="37"/>
      <c r="D72" s="44"/>
      <c r="E72" s="30" t="str">
        <f>IFERROR(VLOOKUP(D72,'Service library'!$E$4:$G$65, 2, FALSE), "&lt;-Select item")</f>
        <v>&lt;-Select item</v>
      </c>
      <c r="F72" s="170" t="str">
        <f>IFERROR(VLOOKUP(E72,'Service library'!$F$4:$G$65, 2, FALSE), " ")</f>
        <v xml:space="preserve"> </v>
      </c>
      <c r="G72" s="182"/>
      <c r="H72" s="183"/>
    </row>
    <row r="73" spans="1:8" s="38" customFormat="1" x14ac:dyDescent="0.15">
      <c r="A73" s="97"/>
      <c r="B73" s="237">
        <v>17</v>
      </c>
      <c r="C73" s="37"/>
      <c r="D73" s="44"/>
      <c r="E73" s="30" t="str">
        <f>IFERROR(VLOOKUP(D73,'Service library'!$E$4:$G$65, 2, FALSE), "&lt;-Select item")</f>
        <v>&lt;-Select item</v>
      </c>
      <c r="F73" s="170" t="str">
        <f>IFERROR(VLOOKUP(E73,'Service library'!$F$4:$G$65, 2, FALSE), " ")</f>
        <v xml:space="preserve"> </v>
      </c>
      <c r="G73" s="182"/>
      <c r="H73" s="183"/>
    </row>
    <row r="74" spans="1:8" s="38" customFormat="1" x14ac:dyDescent="0.15">
      <c r="A74" s="97"/>
      <c r="B74" s="237">
        <v>18</v>
      </c>
      <c r="C74" s="37"/>
      <c r="D74" s="44"/>
      <c r="E74" s="30" t="str">
        <f>IFERROR(VLOOKUP(D74,'Service library'!$E$4:$G$65, 2, FALSE), "&lt;-Select item")</f>
        <v>&lt;-Select item</v>
      </c>
      <c r="F74" s="170" t="str">
        <f>IFERROR(VLOOKUP(E74,'Service library'!$F$4:$G$65, 2, FALSE), " ")</f>
        <v xml:space="preserve"> </v>
      </c>
      <c r="G74" s="182"/>
      <c r="H74" s="183"/>
    </row>
    <row r="75" spans="1:8" s="38" customFormat="1" x14ac:dyDescent="0.15">
      <c r="A75" s="97"/>
      <c r="B75" s="237">
        <v>19</v>
      </c>
      <c r="C75" s="37"/>
      <c r="D75" s="44"/>
      <c r="E75" s="30" t="str">
        <f>IFERROR(VLOOKUP(D75,'Service library'!$E$4:$G$65, 2, FALSE), "&lt;-Select item")</f>
        <v>&lt;-Select item</v>
      </c>
      <c r="F75" s="170" t="str">
        <f>IFERROR(VLOOKUP(E75,'Service library'!$F$4:$G$65, 2, FALSE), " ")</f>
        <v xml:space="preserve"> </v>
      </c>
      <c r="G75" s="182"/>
      <c r="H75" s="183"/>
    </row>
    <row r="76" spans="1:8" s="58" customFormat="1" ht="15" thickBot="1" x14ac:dyDescent="0.2">
      <c r="A76" s="97"/>
      <c r="B76" s="239">
        <v>20</v>
      </c>
      <c r="C76" s="37"/>
      <c r="D76" s="44"/>
      <c r="E76" s="102" t="str">
        <f>IFERROR(VLOOKUP(D76,'Service library'!$E$4:$G$65, 2, FALSE), "&lt;-Select item")</f>
        <v>&lt;-Select item</v>
      </c>
      <c r="F76" s="171" t="str">
        <f>IFERROR(VLOOKUP(E76,'Service library'!$F$4:$G$65, 2, FALSE), " ")</f>
        <v xml:space="preserve"> </v>
      </c>
      <c r="G76" s="182"/>
      <c r="H76" s="183"/>
    </row>
    <row r="77" spans="1:8" s="5" customFormat="1" ht="13.5" customHeight="1" thickBot="1" x14ac:dyDescent="0.2">
      <c r="A77" s="100"/>
      <c r="B77" s="393" t="s">
        <v>493</v>
      </c>
      <c r="C77" s="394"/>
      <c r="D77" s="394"/>
      <c r="E77" s="394"/>
      <c r="F77" s="395"/>
      <c r="G77" s="267"/>
      <c r="H77" s="184"/>
    </row>
    <row r="78" spans="1:8" ht="16" thickBot="1" x14ac:dyDescent="0.25">
      <c r="A78" s="90"/>
      <c r="B78" s="103"/>
      <c r="C78" s="104"/>
      <c r="D78" s="105"/>
      <c r="E78" s="106" t="s">
        <v>18</v>
      </c>
      <c r="F78" s="172">
        <f>SUM(F57:F77)</f>
        <v>0</v>
      </c>
      <c r="G78" s="257"/>
      <c r="H78" s="183"/>
    </row>
    <row r="79" spans="1:8" ht="15" thickBot="1" x14ac:dyDescent="0.2">
      <c r="A79" s="219"/>
      <c r="B79" s="219"/>
      <c r="C79" s="219"/>
      <c r="D79" s="219"/>
      <c r="E79" s="219"/>
      <c r="F79" s="219"/>
      <c r="G79" s="257"/>
      <c r="H79" s="183"/>
    </row>
    <row r="80" spans="1:8" ht="16" x14ac:dyDescent="0.2">
      <c r="A80" s="367" t="s">
        <v>119</v>
      </c>
      <c r="B80" s="368"/>
      <c r="C80" s="59" t="str">
        <f>T('Research points'!C76)</f>
        <v/>
      </c>
      <c r="D80" s="396" t="s">
        <v>494</v>
      </c>
      <c r="E80" s="397"/>
      <c r="F80" s="397"/>
      <c r="G80" s="257"/>
      <c r="H80" s="183"/>
    </row>
    <row r="81" spans="1:8" ht="16" x14ac:dyDescent="0.2">
      <c r="A81" s="98"/>
      <c r="B81" s="99"/>
      <c r="C81" s="262" t="s">
        <v>145</v>
      </c>
      <c r="D81" s="262" t="s">
        <v>16</v>
      </c>
      <c r="E81" s="226" t="s">
        <v>17</v>
      </c>
      <c r="F81" s="266" t="s">
        <v>2</v>
      </c>
      <c r="G81" s="208" t="s">
        <v>489</v>
      </c>
      <c r="H81" s="183"/>
    </row>
    <row r="82" spans="1:8" x14ac:dyDescent="0.15">
      <c r="A82" s="97"/>
      <c r="B82" s="237">
        <v>1</v>
      </c>
      <c r="C82" s="37"/>
      <c r="D82" s="44"/>
      <c r="E82" s="30" t="str">
        <f>IFERROR(VLOOKUP(D82,'Service library'!$E$4:$G$65, 2, FALSE), "&lt;-Select item")</f>
        <v>&lt;-Select item</v>
      </c>
      <c r="F82" s="170" t="str">
        <f>IFERROR(VLOOKUP(E82,'Service library'!$F$4:$G$65, 2, FALSE), " ")</f>
        <v xml:space="preserve"> </v>
      </c>
      <c r="G82" s="182"/>
      <c r="H82" s="183"/>
    </row>
    <row r="83" spans="1:8" x14ac:dyDescent="0.15">
      <c r="A83" s="97"/>
      <c r="B83" s="237">
        <v>2</v>
      </c>
      <c r="C83" s="37"/>
      <c r="D83" s="44"/>
      <c r="E83" s="30" t="str">
        <f>IFERROR(VLOOKUP(D83,'Service library'!$E$4:$G$65, 2, FALSE), "&lt;-Select item")</f>
        <v>&lt;-Select item</v>
      </c>
      <c r="F83" s="170" t="str">
        <f>IFERROR(VLOOKUP(E83,'Service library'!$F$4:$G$65, 2, FALSE), " ")</f>
        <v xml:space="preserve"> </v>
      </c>
      <c r="G83" s="182"/>
      <c r="H83" s="183"/>
    </row>
    <row r="84" spans="1:8" x14ac:dyDescent="0.15">
      <c r="A84" s="97"/>
      <c r="B84" s="237">
        <v>3</v>
      </c>
      <c r="C84" s="37"/>
      <c r="D84" s="44"/>
      <c r="E84" s="30" t="str">
        <f>IFERROR(VLOOKUP(D84,'Service library'!$E$4:$G$65, 2, FALSE), "&lt;-Select item")</f>
        <v>&lt;-Select item</v>
      </c>
      <c r="F84" s="170" t="str">
        <f>IFERROR(VLOOKUP(E84,'Service library'!$F$4:$G$65, 2, FALSE), " ")</f>
        <v xml:space="preserve"> </v>
      </c>
      <c r="G84" s="182"/>
      <c r="H84" s="183"/>
    </row>
    <row r="85" spans="1:8" x14ac:dyDescent="0.15">
      <c r="A85" s="97"/>
      <c r="B85" s="237">
        <v>4</v>
      </c>
      <c r="C85" s="37"/>
      <c r="D85" s="44"/>
      <c r="E85" s="30" t="str">
        <f>IFERROR(VLOOKUP(D85,'Service library'!$E$4:$G$65, 2, FALSE), "&lt;-Select item")</f>
        <v>&lt;-Select item</v>
      </c>
      <c r="F85" s="170" t="str">
        <f>IFERROR(VLOOKUP(E85,'Service library'!$F$4:$G$65, 2, FALSE), " ")</f>
        <v xml:space="preserve"> </v>
      </c>
      <c r="G85" s="182"/>
      <c r="H85" s="183"/>
    </row>
    <row r="86" spans="1:8" x14ac:dyDescent="0.15">
      <c r="A86" s="97"/>
      <c r="B86" s="237">
        <v>5</v>
      </c>
      <c r="C86" s="37"/>
      <c r="D86" s="44"/>
      <c r="E86" s="30" t="str">
        <f>IFERROR(VLOOKUP(D86,'Service library'!$E$4:$G$65, 2, FALSE), "&lt;-Select item")</f>
        <v>&lt;-Select item</v>
      </c>
      <c r="F86" s="170" t="str">
        <f>IFERROR(VLOOKUP(E86,'Service library'!$F$4:$G$65, 2, FALSE), " ")</f>
        <v xml:space="preserve"> </v>
      </c>
      <c r="G86" s="182"/>
      <c r="H86" s="183"/>
    </row>
    <row r="87" spans="1:8" x14ac:dyDescent="0.15">
      <c r="A87" s="97"/>
      <c r="B87" s="237">
        <v>6</v>
      </c>
      <c r="C87" s="37"/>
      <c r="D87" s="44"/>
      <c r="E87" s="30" t="str">
        <f>IFERROR(VLOOKUP(D87,'Service library'!$E$4:$G$65, 2, FALSE), "&lt;-Select item")</f>
        <v>&lt;-Select item</v>
      </c>
      <c r="F87" s="170" t="str">
        <f>IFERROR(VLOOKUP(E87,'Service library'!$F$4:$G$65, 2, FALSE), " ")</f>
        <v xml:space="preserve"> </v>
      </c>
      <c r="G87" s="182"/>
      <c r="H87" s="183"/>
    </row>
    <row r="88" spans="1:8" x14ac:dyDescent="0.15">
      <c r="A88" s="97"/>
      <c r="B88" s="237">
        <v>7</v>
      </c>
      <c r="C88" s="37"/>
      <c r="D88" s="44"/>
      <c r="E88" s="30" t="str">
        <f>IFERROR(VLOOKUP(D88,'Service library'!$E$4:$G$65, 2, FALSE), "&lt;-Select item")</f>
        <v>&lt;-Select item</v>
      </c>
      <c r="F88" s="170" t="str">
        <f>IFERROR(VLOOKUP(E88,'Service library'!$F$4:$G$65, 2, FALSE), " ")</f>
        <v xml:space="preserve"> </v>
      </c>
      <c r="G88" s="182"/>
      <c r="H88" s="183"/>
    </row>
    <row r="89" spans="1:8" x14ac:dyDescent="0.15">
      <c r="A89" s="97"/>
      <c r="B89" s="237">
        <v>8</v>
      </c>
      <c r="C89" s="37"/>
      <c r="D89" s="44"/>
      <c r="E89" s="30" t="str">
        <f>IFERROR(VLOOKUP(D89,'Service library'!$E$4:$G$65, 2, FALSE), "&lt;-Select item")</f>
        <v>&lt;-Select item</v>
      </c>
      <c r="F89" s="170" t="str">
        <f>IFERROR(VLOOKUP(E89,'Service library'!$F$4:$G$65, 2, FALSE), " ")</f>
        <v xml:space="preserve"> </v>
      </c>
      <c r="G89" s="182"/>
      <c r="H89" s="183"/>
    </row>
    <row r="90" spans="1:8" x14ac:dyDescent="0.15">
      <c r="A90" s="97"/>
      <c r="B90" s="237">
        <v>9</v>
      </c>
      <c r="C90" s="37"/>
      <c r="D90" s="44"/>
      <c r="E90" s="30" t="str">
        <f>IFERROR(VLOOKUP(D90,'Service library'!$E$4:$G$65, 2, FALSE), "&lt;-Select item")</f>
        <v>&lt;-Select item</v>
      </c>
      <c r="F90" s="170" t="str">
        <f>IFERROR(VLOOKUP(E90,'Service library'!$F$4:$G$65, 2, FALSE), " ")</f>
        <v xml:space="preserve"> </v>
      </c>
      <c r="G90" s="182"/>
      <c r="H90" s="183"/>
    </row>
    <row r="91" spans="1:8" x14ac:dyDescent="0.15">
      <c r="A91" s="97"/>
      <c r="B91" s="237">
        <v>10</v>
      </c>
      <c r="C91" s="37"/>
      <c r="D91" s="44"/>
      <c r="E91" s="30" t="str">
        <f>IFERROR(VLOOKUP(D91,'Service library'!$E$4:$G$65, 2, FALSE), "&lt;-Select item")</f>
        <v>&lt;-Select item</v>
      </c>
      <c r="F91" s="170" t="str">
        <f>IFERROR(VLOOKUP(E91,'Service library'!$F$4:$G$65, 2, FALSE), " ")</f>
        <v xml:space="preserve"> </v>
      </c>
      <c r="G91" s="182"/>
      <c r="H91" s="183"/>
    </row>
    <row r="92" spans="1:8" x14ac:dyDescent="0.15">
      <c r="A92" s="97"/>
      <c r="B92" s="237">
        <v>11</v>
      </c>
      <c r="C92" s="37"/>
      <c r="D92" s="44"/>
      <c r="E92" s="30" t="str">
        <f>IFERROR(VLOOKUP(D92,'Service library'!$E$4:$G$65, 2, FALSE), "&lt;-Select item")</f>
        <v>&lt;-Select item</v>
      </c>
      <c r="F92" s="170" t="str">
        <f>IFERROR(VLOOKUP(E92,'Service library'!$F$4:$G$65, 2, FALSE), " ")</f>
        <v xml:space="preserve"> </v>
      </c>
      <c r="G92" s="182"/>
      <c r="H92" s="183"/>
    </row>
    <row r="93" spans="1:8" x14ac:dyDescent="0.15">
      <c r="A93" s="97"/>
      <c r="B93" s="237">
        <v>12</v>
      </c>
      <c r="C93" s="37"/>
      <c r="D93" s="44"/>
      <c r="E93" s="30" t="str">
        <f>IFERROR(VLOOKUP(D93,'Service library'!$E$4:$G$65, 2, FALSE), "&lt;-Select item")</f>
        <v>&lt;-Select item</v>
      </c>
      <c r="F93" s="170" t="str">
        <f>IFERROR(VLOOKUP(E93,'Service library'!$F$4:$G$65, 2, FALSE), " ")</f>
        <v xml:space="preserve"> </v>
      </c>
      <c r="G93" s="182"/>
      <c r="H93" s="183"/>
    </row>
    <row r="94" spans="1:8" x14ac:dyDescent="0.15">
      <c r="A94" s="97"/>
      <c r="B94" s="237">
        <v>13</v>
      </c>
      <c r="C94" s="37"/>
      <c r="D94" s="44"/>
      <c r="E94" s="30" t="str">
        <f>IFERROR(VLOOKUP(D94,'Service library'!$E$4:$G$65, 2, FALSE), "&lt;-Select item")</f>
        <v>&lt;-Select item</v>
      </c>
      <c r="F94" s="170" t="str">
        <f>IFERROR(VLOOKUP(E94,'Service library'!$F$4:$G$65, 2, FALSE), " ")</f>
        <v xml:space="preserve"> </v>
      </c>
      <c r="G94" s="182"/>
      <c r="H94" s="183"/>
    </row>
    <row r="95" spans="1:8" x14ac:dyDescent="0.15">
      <c r="A95" s="97"/>
      <c r="B95" s="237">
        <v>14</v>
      </c>
      <c r="C95" s="37"/>
      <c r="D95" s="44"/>
      <c r="E95" s="30" t="str">
        <f>IFERROR(VLOOKUP(D95,'Service library'!$E$4:$G$65, 2, FALSE), "&lt;-Select item")</f>
        <v>&lt;-Select item</v>
      </c>
      <c r="F95" s="170" t="str">
        <f>IFERROR(VLOOKUP(E95,'Service library'!$F$4:$G$65, 2, FALSE), " ")</f>
        <v xml:space="preserve"> </v>
      </c>
      <c r="G95" s="182"/>
      <c r="H95" s="183"/>
    </row>
    <row r="96" spans="1:8" x14ac:dyDescent="0.15">
      <c r="A96" s="97"/>
      <c r="B96" s="237">
        <v>15</v>
      </c>
      <c r="C96" s="37"/>
      <c r="D96" s="44"/>
      <c r="E96" s="30" t="str">
        <f>IFERROR(VLOOKUP(D96,'Service library'!$E$4:$G$65, 2, FALSE), "&lt;-Select item")</f>
        <v>&lt;-Select item</v>
      </c>
      <c r="F96" s="170" t="str">
        <f>IFERROR(VLOOKUP(E96,'Service library'!$F$4:$G$65, 2, FALSE), " ")</f>
        <v xml:space="preserve"> </v>
      </c>
      <c r="G96" s="182"/>
      <c r="H96" s="183"/>
    </row>
    <row r="97" spans="1:8" s="38" customFormat="1" x14ac:dyDescent="0.15">
      <c r="A97" s="97"/>
      <c r="B97" s="237">
        <v>16</v>
      </c>
      <c r="C97" s="37"/>
      <c r="D97" s="44"/>
      <c r="E97" s="30" t="str">
        <f>IFERROR(VLOOKUP(D97,'Service library'!$E$4:$G$65, 2, FALSE), "&lt;-Select item")</f>
        <v>&lt;-Select item</v>
      </c>
      <c r="F97" s="170" t="str">
        <f>IFERROR(VLOOKUP(E97,'Service library'!$F$4:$G$65, 2, FALSE), " ")</f>
        <v xml:space="preserve"> </v>
      </c>
      <c r="G97" s="182"/>
      <c r="H97" s="183"/>
    </row>
    <row r="98" spans="1:8" s="38" customFormat="1" x14ac:dyDescent="0.15">
      <c r="A98" s="97"/>
      <c r="B98" s="237">
        <v>17</v>
      </c>
      <c r="C98" s="37"/>
      <c r="D98" s="44"/>
      <c r="E98" s="30" t="str">
        <f>IFERROR(VLOOKUP(D98,'Service library'!$E$4:$G$65, 2, FALSE), "&lt;-Select item")</f>
        <v>&lt;-Select item</v>
      </c>
      <c r="F98" s="170" t="str">
        <f>IFERROR(VLOOKUP(E98,'Service library'!$F$4:$G$65, 2, FALSE), " ")</f>
        <v xml:space="preserve"> </v>
      </c>
      <c r="G98" s="182"/>
      <c r="H98" s="183"/>
    </row>
    <row r="99" spans="1:8" s="38" customFormat="1" x14ac:dyDescent="0.15">
      <c r="A99" s="97"/>
      <c r="B99" s="237">
        <v>18</v>
      </c>
      <c r="C99" s="37"/>
      <c r="D99" s="44"/>
      <c r="E99" s="30" t="str">
        <f>IFERROR(VLOOKUP(D99,'Service library'!$E$4:$G$65, 2, FALSE), "&lt;-Select item")</f>
        <v>&lt;-Select item</v>
      </c>
      <c r="F99" s="170" t="str">
        <f>IFERROR(VLOOKUP(E99,'Service library'!$F$4:$G$65, 2, FALSE), " ")</f>
        <v xml:space="preserve"> </v>
      </c>
      <c r="G99" s="182"/>
      <c r="H99" s="183"/>
    </row>
    <row r="100" spans="1:8" s="38" customFormat="1" x14ac:dyDescent="0.15">
      <c r="A100" s="97"/>
      <c r="B100" s="237">
        <v>19</v>
      </c>
      <c r="C100" s="37"/>
      <c r="D100" s="44"/>
      <c r="E100" s="30" t="str">
        <f>IFERROR(VLOOKUP(D100,'Service library'!$E$4:$G$65, 2, FALSE), "&lt;-Select item")</f>
        <v>&lt;-Select item</v>
      </c>
      <c r="F100" s="170" t="str">
        <f>IFERROR(VLOOKUP(E100,'Service library'!$F$4:$G$65, 2, FALSE), " ")</f>
        <v xml:space="preserve"> </v>
      </c>
      <c r="G100" s="182"/>
      <c r="H100" s="183"/>
    </row>
    <row r="101" spans="1:8" s="38" customFormat="1" ht="15" thickBot="1" x14ac:dyDescent="0.2">
      <c r="A101" s="97"/>
      <c r="B101" s="239">
        <v>20</v>
      </c>
      <c r="C101" s="101"/>
      <c r="D101" s="44"/>
      <c r="E101" s="102" t="str">
        <f>IFERROR(VLOOKUP(D101,'Service library'!$E$4:$G$65, 2, FALSE), "&lt;-Select item")</f>
        <v>&lt;-Select item</v>
      </c>
      <c r="F101" s="171" t="str">
        <f>IFERROR(VLOOKUP(E101,'Service library'!$F$4:$G$65, 2, FALSE), " ")</f>
        <v xml:space="preserve"> </v>
      </c>
      <c r="G101" s="182"/>
      <c r="H101" s="183"/>
    </row>
    <row r="102" spans="1:8" s="5" customFormat="1" ht="13.5" customHeight="1" thickBot="1" x14ac:dyDescent="0.2">
      <c r="A102" s="100"/>
      <c r="B102" s="393" t="s">
        <v>493</v>
      </c>
      <c r="C102" s="394"/>
      <c r="D102" s="394"/>
      <c r="E102" s="394"/>
      <c r="F102" s="395"/>
      <c r="G102" s="267"/>
      <c r="H102" s="184"/>
    </row>
    <row r="103" spans="1:8" ht="16" thickBot="1" x14ac:dyDescent="0.25">
      <c r="A103" s="90"/>
      <c r="B103" s="103"/>
      <c r="C103" s="104"/>
      <c r="D103" s="105"/>
      <c r="E103" s="106" t="s">
        <v>18</v>
      </c>
      <c r="F103" s="172">
        <f>SUM(F82:F102)</f>
        <v>0</v>
      </c>
      <c r="G103" s="257"/>
      <c r="H103" s="183"/>
    </row>
    <row r="104" spans="1:8" ht="15" thickBot="1" x14ac:dyDescent="0.2">
      <c r="A104" s="219"/>
      <c r="B104" s="219"/>
      <c r="C104" s="219"/>
      <c r="D104" s="219"/>
      <c r="E104" s="219"/>
      <c r="F104" s="219"/>
      <c r="G104" s="257"/>
      <c r="H104" s="183"/>
    </row>
    <row r="105" spans="1:8" ht="16" x14ac:dyDescent="0.2">
      <c r="A105" s="367" t="s">
        <v>120</v>
      </c>
      <c r="B105" s="368"/>
      <c r="C105" s="59" t="str">
        <f>T('Research points'!C96)</f>
        <v/>
      </c>
      <c r="D105" s="396" t="s">
        <v>494</v>
      </c>
      <c r="E105" s="397"/>
      <c r="F105" s="397"/>
      <c r="G105" s="257"/>
      <c r="H105" s="183"/>
    </row>
    <row r="106" spans="1:8" ht="16" x14ac:dyDescent="0.2">
      <c r="A106" s="98"/>
      <c r="B106" s="99"/>
      <c r="C106" s="262" t="s">
        <v>145</v>
      </c>
      <c r="D106" s="262" t="s">
        <v>16</v>
      </c>
      <c r="E106" s="226" t="s">
        <v>17</v>
      </c>
      <c r="F106" s="266" t="s">
        <v>2</v>
      </c>
      <c r="G106" s="208" t="s">
        <v>489</v>
      </c>
      <c r="H106" s="183"/>
    </row>
    <row r="107" spans="1:8" x14ac:dyDescent="0.15">
      <c r="A107" s="97"/>
      <c r="B107" s="237">
        <v>1</v>
      </c>
      <c r="C107" s="37"/>
      <c r="D107" s="44"/>
      <c r="E107" s="30" t="str">
        <f>IFERROR(VLOOKUP(D107,'Service library'!$E$4:$G$65, 2, FALSE), "&lt;-Select item")</f>
        <v>&lt;-Select item</v>
      </c>
      <c r="F107" s="170" t="str">
        <f>IFERROR(VLOOKUP(E107,'Service library'!$F$4:$G$65, 2, FALSE), " ")</f>
        <v xml:space="preserve"> </v>
      </c>
      <c r="G107" s="182"/>
      <c r="H107" s="183"/>
    </row>
    <row r="108" spans="1:8" x14ac:dyDescent="0.15">
      <c r="A108" s="97"/>
      <c r="B108" s="237">
        <v>2</v>
      </c>
      <c r="C108" s="37"/>
      <c r="D108" s="44"/>
      <c r="E108" s="30" t="str">
        <f>IFERROR(VLOOKUP(D108,'Service library'!$E$4:$G$65, 2, FALSE), "&lt;-Select item")</f>
        <v>&lt;-Select item</v>
      </c>
      <c r="F108" s="170" t="str">
        <f>IFERROR(VLOOKUP(E108,'Service library'!$F$4:$G$65, 2, FALSE), " ")</f>
        <v xml:space="preserve"> </v>
      </c>
      <c r="G108" s="182"/>
      <c r="H108" s="183"/>
    </row>
    <row r="109" spans="1:8" x14ac:dyDescent="0.15">
      <c r="A109" s="97"/>
      <c r="B109" s="237">
        <v>3</v>
      </c>
      <c r="C109" s="37"/>
      <c r="D109" s="44"/>
      <c r="E109" s="30" t="str">
        <f>IFERROR(VLOOKUP(D109,'Service library'!$E$4:$G$65, 2, FALSE), "&lt;-Select item")</f>
        <v>&lt;-Select item</v>
      </c>
      <c r="F109" s="170" t="str">
        <f>IFERROR(VLOOKUP(E109,'Service library'!$F$4:$G$65, 2, FALSE), " ")</f>
        <v xml:space="preserve"> </v>
      </c>
      <c r="G109" s="182"/>
      <c r="H109" s="183"/>
    </row>
    <row r="110" spans="1:8" x14ac:dyDescent="0.15">
      <c r="A110" s="97"/>
      <c r="B110" s="237">
        <v>4</v>
      </c>
      <c r="C110" s="37"/>
      <c r="D110" s="44"/>
      <c r="E110" s="30" t="str">
        <f>IFERROR(VLOOKUP(D110,'Service library'!$E$4:$G$65, 2, FALSE), "&lt;-Select item")</f>
        <v>&lt;-Select item</v>
      </c>
      <c r="F110" s="170" t="str">
        <f>IFERROR(VLOOKUP(E110,'Service library'!$F$4:$G$65, 2, FALSE), " ")</f>
        <v xml:space="preserve"> </v>
      </c>
      <c r="G110" s="182"/>
      <c r="H110" s="183"/>
    </row>
    <row r="111" spans="1:8" x14ac:dyDescent="0.15">
      <c r="A111" s="97"/>
      <c r="B111" s="237">
        <v>5</v>
      </c>
      <c r="C111" s="37"/>
      <c r="D111" s="44"/>
      <c r="E111" s="30" t="str">
        <f>IFERROR(VLOOKUP(D111,'Service library'!$E$4:$G$65, 2, FALSE), "&lt;-Select item")</f>
        <v>&lt;-Select item</v>
      </c>
      <c r="F111" s="170" t="str">
        <f>IFERROR(VLOOKUP(E111,'Service library'!$F$4:$G$65, 2, FALSE), " ")</f>
        <v xml:space="preserve"> </v>
      </c>
      <c r="G111" s="182"/>
      <c r="H111" s="183"/>
    </row>
    <row r="112" spans="1:8" x14ac:dyDescent="0.15">
      <c r="A112" s="97"/>
      <c r="B112" s="237">
        <v>6</v>
      </c>
      <c r="C112" s="37"/>
      <c r="D112" s="44"/>
      <c r="E112" s="30" t="str">
        <f>IFERROR(VLOOKUP(D112,'Service library'!$E$4:$G$65, 2, FALSE), "&lt;-Select item")</f>
        <v>&lt;-Select item</v>
      </c>
      <c r="F112" s="170" t="str">
        <f>IFERROR(VLOOKUP(E112,'Service library'!$F$4:$G$65, 2, FALSE), " ")</f>
        <v xml:space="preserve"> </v>
      </c>
      <c r="G112" s="182"/>
      <c r="H112" s="183"/>
    </row>
    <row r="113" spans="1:8" x14ac:dyDescent="0.15">
      <c r="A113" s="97"/>
      <c r="B113" s="237">
        <v>7</v>
      </c>
      <c r="C113" s="37"/>
      <c r="D113" s="44"/>
      <c r="E113" s="30" t="str">
        <f>IFERROR(VLOOKUP(D113,'Service library'!$E$4:$G$65, 2, FALSE), "&lt;-Select item")</f>
        <v>&lt;-Select item</v>
      </c>
      <c r="F113" s="170" t="str">
        <f>IFERROR(VLOOKUP(E113,'Service library'!$F$4:$G$65, 2, FALSE), " ")</f>
        <v xml:space="preserve"> </v>
      </c>
      <c r="G113" s="182"/>
      <c r="H113" s="183"/>
    </row>
    <row r="114" spans="1:8" x14ac:dyDescent="0.15">
      <c r="A114" s="97"/>
      <c r="B114" s="237">
        <v>8</v>
      </c>
      <c r="C114" s="37"/>
      <c r="D114" s="44"/>
      <c r="E114" s="30" t="str">
        <f>IFERROR(VLOOKUP(D114,'Service library'!$E$4:$G$65, 2, FALSE), "&lt;-Select item")</f>
        <v>&lt;-Select item</v>
      </c>
      <c r="F114" s="170" t="str">
        <f>IFERROR(VLOOKUP(E114,'Service library'!$F$4:$G$65, 2, FALSE), " ")</f>
        <v xml:space="preserve"> </v>
      </c>
      <c r="G114" s="182"/>
      <c r="H114" s="183"/>
    </row>
    <row r="115" spans="1:8" x14ac:dyDescent="0.15">
      <c r="A115" s="97"/>
      <c r="B115" s="237">
        <v>9</v>
      </c>
      <c r="C115" s="37"/>
      <c r="D115" s="44"/>
      <c r="E115" s="30" t="str">
        <f>IFERROR(VLOOKUP(D115,'Service library'!$E$4:$G$65, 2, FALSE), "&lt;-Select item")</f>
        <v>&lt;-Select item</v>
      </c>
      <c r="F115" s="170" t="str">
        <f>IFERROR(VLOOKUP(E115,'Service library'!$F$4:$G$65, 2, FALSE), " ")</f>
        <v xml:space="preserve"> </v>
      </c>
      <c r="G115" s="182"/>
      <c r="H115" s="183"/>
    </row>
    <row r="116" spans="1:8" x14ac:dyDescent="0.15">
      <c r="A116" s="97"/>
      <c r="B116" s="237">
        <v>10</v>
      </c>
      <c r="C116" s="37"/>
      <c r="D116" s="44"/>
      <c r="E116" s="30" t="str">
        <f>IFERROR(VLOOKUP(D116,'Service library'!$E$4:$G$65, 2, FALSE), "&lt;-Select item")</f>
        <v>&lt;-Select item</v>
      </c>
      <c r="F116" s="170" t="str">
        <f>IFERROR(VLOOKUP(E116,'Service library'!$F$4:$G$65, 2, FALSE), " ")</f>
        <v xml:space="preserve"> </v>
      </c>
      <c r="G116" s="182"/>
      <c r="H116" s="183"/>
    </row>
    <row r="117" spans="1:8" x14ac:dyDescent="0.15">
      <c r="A117" s="97"/>
      <c r="B117" s="237">
        <v>11</v>
      </c>
      <c r="C117" s="37"/>
      <c r="D117" s="44"/>
      <c r="E117" s="30" t="str">
        <f>IFERROR(VLOOKUP(D117,'Service library'!$E$4:$G$65, 2, FALSE), "&lt;-Select item")</f>
        <v>&lt;-Select item</v>
      </c>
      <c r="F117" s="170" t="str">
        <f>IFERROR(VLOOKUP(E117,'Service library'!$F$4:$G$65, 2, FALSE), " ")</f>
        <v xml:space="preserve"> </v>
      </c>
      <c r="G117" s="182"/>
      <c r="H117" s="183"/>
    </row>
    <row r="118" spans="1:8" x14ac:dyDescent="0.15">
      <c r="A118" s="97"/>
      <c r="B118" s="237">
        <v>12</v>
      </c>
      <c r="C118" s="37"/>
      <c r="D118" s="44"/>
      <c r="E118" s="30" t="str">
        <f>IFERROR(VLOOKUP(D118,'Service library'!$E$4:$G$65, 2, FALSE), "&lt;-Select item")</f>
        <v>&lt;-Select item</v>
      </c>
      <c r="F118" s="170" t="str">
        <f>IFERROR(VLOOKUP(E118,'Service library'!$F$4:$G$65, 2, FALSE), " ")</f>
        <v xml:space="preserve"> </v>
      </c>
      <c r="G118" s="182"/>
      <c r="H118" s="183"/>
    </row>
    <row r="119" spans="1:8" x14ac:dyDescent="0.15">
      <c r="A119" s="97"/>
      <c r="B119" s="237">
        <v>13</v>
      </c>
      <c r="C119" s="37"/>
      <c r="D119" s="44"/>
      <c r="E119" s="30" t="str">
        <f>IFERROR(VLOOKUP(D119,'Service library'!$E$4:$G$65, 2, FALSE), "&lt;-Select item")</f>
        <v>&lt;-Select item</v>
      </c>
      <c r="F119" s="170" t="str">
        <f>IFERROR(VLOOKUP(E119,'Service library'!$F$4:$G$65, 2, FALSE), " ")</f>
        <v xml:space="preserve"> </v>
      </c>
      <c r="G119" s="182"/>
      <c r="H119" s="183"/>
    </row>
    <row r="120" spans="1:8" x14ac:dyDescent="0.15">
      <c r="A120" s="97"/>
      <c r="B120" s="237">
        <v>14</v>
      </c>
      <c r="C120" s="37"/>
      <c r="D120" s="44"/>
      <c r="E120" s="30" t="str">
        <f>IFERROR(VLOOKUP(D120,'Service library'!$E$4:$G$65, 2, FALSE), "&lt;-Select item")</f>
        <v>&lt;-Select item</v>
      </c>
      <c r="F120" s="170" t="str">
        <f>IFERROR(VLOOKUP(E120,'Service library'!$F$4:$G$65, 2, FALSE), " ")</f>
        <v xml:space="preserve"> </v>
      </c>
      <c r="G120" s="182"/>
      <c r="H120" s="183"/>
    </row>
    <row r="121" spans="1:8" x14ac:dyDescent="0.15">
      <c r="A121" s="97"/>
      <c r="B121" s="237">
        <v>15</v>
      </c>
      <c r="C121" s="37"/>
      <c r="D121" s="44"/>
      <c r="E121" s="30" t="str">
        <f>IFERROR(VLOOKUP(D121,'Service library'!$E$4:$G$65, 2, FALSE), "&lt;-Select item")</f>
        <v>&lt;-Select item</v>
      </c>
      <c r="F121" s="170" t="str">
        <f>IFERROR(VLOOKUP(E121,'Service library'!$F$4:$G$65, 2, FALSE), " ")</f>
        <v xml:space="preserve"> </v>
      </c>
      <c r="G121" s="182"/>
      <c r="H121" s="183"/>
    </row>
    <row r="122" spans="1:8" s="38" customFormat="1" x14ac:dyDescent="0.15">
      <c r="A122" s="97"/>
      <c r="B122" s="237">
        <v>16</v>
      </c>
      <c r="C122" s="37"/>
      <c r="D122" s="44"/>
      <c r="E122" s="30" t="str">
        <f>IFERROR(VLOOKUP(D122,'Service library'!$E$4:$G$65, 2, FALSE), "&lt;-Select item")</f>
        <v>&lt;-Select item</v>
      </c>
      <c r="F122" s="170" t="str">
        <f>IFERROR(VLOOKUP(E122,'Service library'!$F$4:$G$65, 2, FALSE), " ")</f>
        <v xml:space="preserve"> </v>
      </c>
      <c r="G122" s="182"/>
      <c r="H122" s="183"/>
    </row>
    <row r="123" spans="1:8" s="38" customFormat="1" x14ac:dyDescent="0.15">
      <c r="A123" s="97"/>
      <c r="B123" s="237">
        <v>17</v>
      </c>
      <c r="C123" s="37"/>
      <c r="D123" s="44"/>
      <c r="E123" s="30" t="str">
        <f>IFERROR(VLOOKUP(D123,'Service library'!$E$4:$G$65, 2, FALSE), "&lt;-Select item")</f>
        <v>&lt;-Select item</v>
      </c>
      <c r="F123" s="170" t="str">
        <f>IFERROR(VLOOKUP(E123,'Service library'!$F$4:$G$65, 2, FALSE), " ")</f>
        <v xml:space="preserve"> </v>
      </c>
      <c r="G123" s="182"/>
      <c r="H123" s="183"/>
    </row>
    <row r="124" spans="1:8" s="38" customFormat="1" x14ac:dyDescent="0.15">
      <c r="A124" s="97"/>
      <c r="B124" s="237">
        <v>18</v>
      </c>
      <c r="C124" s="37"/>
      <c r="D124" s="44"/>
      <c r="E124" s="30" t="str">
        <f>IFERROR(VLOOKUP(D124,'Service library'!$E$4:$G$65, 2, FALSE), "&lt;-Select item")</f>
        <v>&lt;-Select item</v>
      </c>
      <c r="F124" s="170" t="str">
        <f>IFERROR(VLOOKUP(E124,'Service library'!$F$4:$G$65, 2, FALSE), " ")</f>
        <v xml:space="preserve"> </v>
      </c>
      <c r="G124" s="182"/>
      <c r="H124" s="183"/>
    </row>
    <row r="125" spans="1:8" s="38" customFormat="1" x14ac:dyDescent="0.15">
      <c r="A125" s="97"/>
      <c r="B125" s="237">
        <v>19</v>
      </c>
      <c r="C125" s="37"/>
      <c r="D125" s="44"/>
      <c r="E125" s="30" t="str">
        <f>IFERROR(VLOOKUP(D125,'Service library'!$E$4:$G$65, 2, FALSE), "&lt;-Select item")</f>
        <v>&lt;-Select item</v>
      </c>
      <c r="F125" s="170" t="str">
        <f>IFERROR(VLOOKUP(E125,'Service library'!$F$4:$G$65, 2, FALSE), " ")</f>
        <v xml:space="preserve"> </v>
      </c>
      <c r="G125" s="182"/>
      <c r="H125" s="183"/>
    </row>
    <row r="126" spans="1:8" s="38" customFormat="1" ht="15" thickBot="1" x14ac:dyDescent="0.2">
      <c r="A126" s="97"/>
      <c r="B126" s="239">
        <v>20</v>
      </c>
      <c r="C126" s="101"/>
      <c r="D126" s="44"/>
      <c r="E126" s="102" t="str">
        <f>IFERROR(VLOOKUP(D126,'Service library'!$E$4:$G$65, 2, FALSE), "&lt;-Select item")</f>
        <v>&lt;-Select item</v>
      </c>
      <c r="F126" s="171" t="str">
        <f>IFERROR(VLOOKUP(E126,'Service library'!$F$4:$G$65, 2, FALSE), " ")</f>
        <v xml:space="preserve"> </v>
      </c>
      <c r="G126" s="182"/>
      <c r="H126" s="183"/>
    </row>
    <row r="127" spans="1:8" s="5" customFormat="1" ht="13.5" customHeight="1" thickBot="1" x14ac:dyDescent="0.2">
      <c r="A127" s="100"/>
      <c r="B127" s="393" t="s">
        <v>493</v>
      </c>
      <c r="C127" s="394"/>
      <c r="D127" s="394"/>
      <c r="E127" s="394"/>
      <c r="F127" s="395"/>
      <c r="G127" s="267"/>
      <c r="H127" s="184"/>
    </row>
    <row r="128" spans="1:8" ht="16" thickBot="1" x14ac:dyDescent="0.25">
      <c r="A128" s="90"/>
      <c r="B128" s="103"/>
      <c r="C128" s="104"/>
      <c r="D128" s="105"/>
      <c r="E128" s="106" t="s">
        <v>18</v>
      </c>
      <c r="F128" s="172">
        <f>SUM(F107:F127)</f>
        <v>0</v>
      </c>
      <c r="G128" s="257"/>
      <c r="H128" s="183"/>
    </row>
    <row r="129" spans="1:8" ht="15" thickBot="1" x14ac:dyDescent="0.2">
      <c r="A129" s="219"/>
      <c r="B129" s="219"/>
      <c r="C129" s="219"/>
      <c r="D129" s="219"/>
      <c r="E129" s="219"/>
      <c r="F129" s="219"/>
      <c r="G129" s="257"/>
      <c r="H129" s="183"/>
    </row>
    <row r="130" spans="1:8" ht="16" x14ac:dyDescent="0.2">
      <c r="A130" s="367" t="s">
        <v>121</v>
      </c>
      <c r="B130" s="368"/>
      <c r="C130" s="59" t="str">
        <f>T('Research points'!C116)</f>
        <v/>
      </c>
      <c r="D130" s="396" t="s">
        <v>494</v>
      </c>
      <c r="E130" s="397"/>
      <c r="F130" s="397"/>
      <c r="G130" s="257"/>
      <c r="H130" s="183"/>
    </row>
    <row r="131" spans="1:8" ht="16" x14ac:dyDescent="0.2">
      <c r="A131" s="98"/>
      <c r="B131" s="99"/>
      <c r="C131" s="262" t="s">
        <v>145</v>
      </c>
      <c r="D131" s="262" t="s">
        <v>16</v>
      </c>
      <c r="E131" s="226" t="s">
        <v>17</v>
      </c>
      <c r="F131" s="266" t="s">
        <v>2</v>
      </c>
      <c r="G131" s="208" t="s">
        <v>489</v>
      </c>
      <c r="H131" s="183"/>
    </row>
    <row r="132" spans="1:8" x14ac:dyDescent="0.15">
      <c r="A132" s="97"/>
      <c r="B132" s="237">
        <v>1</v>
      </c>
      <c r="C132" s="37"/>
      <c r="D132" s="44"/>
      <c r="E132" s="30" t="str">
        <f>IFERROR(VLOOKUP(D132,'Service library'!$E$4:$G$65, 2, FALSE), "&lt;-Select item")</f>
        <v>&lt;-Select item</v>
      </c>
      <c r="F132" s="170" t="str">
        <f>IFERROR(VLOOKUP(E132,'Service library'!$F$4:$G$65, 2, FALSE), " ")</f>
        <v xml:space="preserve"> </v>
      </c>
      <c r="G132" s="182"/>
      <c r="H132" s="183"/>
    </row>
    <row r="133" spans="1:8" x14ac:dyDescent="0.15">
      <c r="A133" s="97"/>
      <c r="B133" s="237">
        <v>2</v>
      </c>
      <c r="C133" s="37"/>
      <c r="D133" s="44"/>
      <c r="E133" s="30" t="str">
        <f>IFERROR(VLOOKUP(D133,'Service library'!$E$4:$G$65, 2, FALSE), "&lt;-Select item")</f>
        <v>&lt;-Select item</v>
      </c>
      <c r="F133" s="170" t="str">
        <f>IFERROR(VLOOKUP(E133,'Service library'!$F$4:$G$65, 2, FALSE), " ")</f>
        <v xml:space="preserve"> </v>
      </c>
      <c r="G133" s="182"/>
      <c r="H133" s="183"/>
    </row>
    <row r="134" spans="1:8" x14ac:dyDescent="0.15">
      <c r="A134" s="97"/>
      <c r="B134" s="237">
        <v>3</v>
      </c>
      <c r="C134" s="37"/>
      <c r="D134" s="44"/>
      <c r="E134" s="30" t="str">
        <f>IFERROR(VLOOKUP(D134,'Service library'!$E$4:$G$65, 2, FALSE), "&lt;-Select item")</f>
        <v>&lt;-Select item</v>
      </c>
      <c r="F134" s="170" t="str">
        <f>IFERROR(VLOOKUP(E134,'Service library'!$F$4:$G$65, 2, FALSE), " ")</f>
        <v xml:space="preserve"> </v>
      </c>
      <c r="G134" s="182"/>
      <c r="H134" s="183"/>
    </row>
    <row r="135" spans="1:8" x14ac:dyDescent="0.15">
      <c r="A135" s="97"/>
      <c r="B135" s="237">
        <v>4</v>
      </c>
      <c r="C135" s="37"/>
      <c r="D135" s="44"/>
      <c r="E135" s="30" t="str">
        <f>IFERROR(VLOOKUP(D135,'Service library'!$E$4:$G$65, 2, FALSE), "&lt;-Select item")</f>
        <v>&lt;-Select item</v>
      </c>
      <c r="F135" s="170" t="str">
        <f>IFERROR(VLOOKUP(E135,'Service library'!$F$4:$G$65, 2, FALSE), " ")</f>
        <v xml:space="preserve"> </v>
      </c>
      <c r="G135" s="182"/>
      <c r="H135" s="183"/>
    </row>
    <row r="136" spans="1:8" x14ac:dyDescent="0.15">
      <c r="A136" s="97"/>
      <c r="B136" s="237">
        <v>5</v>
      </c>
      <c r="C136" s="37"/>
      <c r="D136" s="44"/>
      <c r="E136" s="30" t="str">
        <f>IFERROR(VLOOKUP(D136,'Service library'!$E$4:$G$65, 2, FALSE), "&lt;-Select item")</f>
        <v>&lt;-Select item</v>
      </c>
      <c r="F136" s="170" t="str">
        <f>IFERROR(VLOOKUP(E136,'Service library'!$F$4:$G$65, 2, FALSE), " ")</f>
        <v xml:space="preserve"> </v>
      </c>
      <c r="G136" s="182"/>
      <c r="H136" s="183"/>
    </row>
    <row r="137" spans="1:8" x14ac:dyDescent="0.15">
      <c r="A137" s="97"/>
      <c r="B137" s="237">
        <v>6</v>
      </c>
      <c r="C137" s="37"/>
      <c r="D137" s="44"/>
      <c r="E137" s="30" t="str">
        <f>IFERROR(VLOOKUP(D137,'Service library'!$E$4:$G$65, 2, FALSE), "&lt;-Select item")</f>
        <v>&lt;-Select item</v>
      </c>
      <c r="F137" s="170" t="str">
        <f>IFERROR(VLOOKUP(E137,'Service library'!$F$4:$G$65, 2, FALSE), " ")</f>
        <v xml:space="preserve"> </v>
      </c>
      <c r="G137" s="182"/>
      <c r="H137" s="183"/>
    </row>
    <row r="138" spans="1:8" x14ac:dyDescent="0.15">
      <c r="A138" s="97"/>
      <c r="B138" s="237">
        <v>7</v>
      </c>
      <c r="C138" s="37"/>
      <c r="D138" s="44"/>
      <c r="E138" s="30" t="str">
        <f>IFERROR(VLOOKUP(D138,'Service library'!$E$4:$G$65, 2, FALSE), "&lt;-Select item")</f>
        <v>&lt;-Select item</v>
      </c>
      <c r="F138" s="170" t="str">
        <f>IFERROR(VLOOKUP(E138,'Service library'!$F$4:$G$65, 2, FALSE), " ")</f>
        <v xml:space="preserve"> </v>
      </c>
      <c r="G138" s="182"/>
      <c r="H138" s="183"/>
    </row>
    <row r="139" spans="1:8" x14ac:dyDescent="0.15">
      <c r="A139" s="97"/>
      <c r="B139" s="237">
        <v>8</v>
      </c>
      <c r="C139" s="37"/>
      <c r="D139" s="44"/>
      <c r="E139" s="30" t="str">
        <f>IFERROR(VLOOKUP(D139,'Service library'!$E$4:$G$65, 2, FALSE), "&lt;-Select item")</f>
        <v>&lt;-Select item</v>
      </c>
      <c r="F139" s="170" t="str">
        <f>IFERROR(VLOOKUP(E139,'Service library'!$F$4:$G$65, 2, FALSE), " ")</f>
        <v xml:space="preserve"> </v>
      </c>
      <c r="G139" s="182"/>
      <c r="H139" s="183"/>
    </row>
    <row r="140" spans="1:8" x14ac:dyDescent="0.15">
      <c r="A140" s="97"/>
      <c r="B140" s="237">
        <v>9</v>
      </c>
      <c r="C140" s="37"/>
      <c r="D140" s="44"/>
      <c r="E140" s="30" t="str">
        <f>IFERROR(VLOOKUP(D140,'Service library'!$E$4:$G$65, 2, FALSE), "&lt;-Select item")</f>
        <v>&lt;-Select item</v>
      </c>
      <c r="F140" s="170" t="str">
        <f>IFERROR(VLOOKUP(E140,'Service library'!$F$4:$G$65, 2, FALSE), " ")</f>
        <v xml:space="preserve"> </v>
      </c>
      <c r="G140" s="182"/>
      <c r="H140" s="183"/>
    </row>
    <row r="141" spans="1:8" x14ac:dyDescent="0.15">
      <c r="A141" s="97"/>
      <c r="B141" s="237">
        <v>10</v>
      </c>
      <c r="C141" s="37"/>
      <c r="D141" s="44"/>
      <c r="E141" s="30" t="str">
        <f>IFERROR(VLOOKUP(D141,'Service library'!$E$4:$G$65, 2, FALSE), "&lt;-Select item")</f>
        <v>&lt;-Select item</v>
      </c>
      <c r="F141" s="170" t="str">
        <f>IFERROR(VLOOKUP(E141,'Service library'!$F$4:$G$65, 2, FALSE), " ")</f>
        <v xml:space="preserve"> </v>
      </c>
      <c r="G141" s="182"/>
      <c r="H141" s="183"/>
    </row>
    <row r="142" spans="1:8" x14ac:dyDescent="0.15">
      <c r="A142" s="97"/>
      <c r="B142" s="237">
        <v>11</v>
      </c>
      <c r="C142" s="37"/>
      <c r="D142" s="44"/>
      <c r="E142" s="30" t="str">
        <f>IFERROR(VLOOKUP(D142,'Service library'!$E$4:$G$65, 2, FALSE), "&lt;-Select item")</f>
        <v>&lt;-Select item</v>
      </c>
      <c r="F142" s="170" t="str">
        <f>IFERROR(VLOOKUP(E142,'Service library'!$F$4:$G$65, 2, FALSE), " ")</f>
        <v xml:space="preserve"> </v>
      </c>
      <c r="G142" s="182"/>
      <c r="H142" s="183"/>
    </row>
    <row r="143" spans="1:8" x14ac:dyDescent="0.15">
      <c r="A143" s="97"/>
      <c r="B143" s="237">
        <v>12</v>
      </c>
      <c r="C143" s="37"/>
      <c r="D143" s="44"/>
      <c r="E143" s="30" t="str">
        <f>IFERROR(VLOOKUP(D143,'Service library'!$E$4:$G$65, 2, FALSE), "&lt;-Select item")</f>
        <v>&lt;-Select item</v>
      </c>
      <c r="F143" s="170" t="str">
        <f>IFERROR(VLOOKUP(E143,'Service library'!$F$4:$G$65, 2, FALSE), " ")</f>
        <v xml:space="preserve"> </v>
      </c>
      <c r="G143" s="182"/>
      <c r="H143" s="183"/>
    </row>
    <row r="144" spans="1:8" x14ac:dyDescent="0.15">
      <c r="A144" s="97"/>
      <c r="B144" s="237">
        <v>13</v>
      </c>
      <c r="C144" s="37"/>
      <c r="D144" s="44"/>
      <c r="E144" s="30" t="str">
        <f>IFERROR(VLOOKUP(D144,'Service library'!$E$4:$G$65, 2, FALSE), "&lt;-Select item")</f>
        <v>&lt;-Select item</v>
      </c>
      <c r="F144" s="170" t="str">
        <f>IFERROR(VLOOKUP(E144,'Service library'!$F$4:$G$65, 2, FALSE), " ")</f>
        <v xml:space="preserve"> </v>
      </c>
      <c r="G144" s="182"/>
      <c r="H144" s="183"/>
    </row>
    <row r="145" spans="1:8" x14ac:dyDescent="0.15">
      <c r="A145" s="97"/>
      <c r="B145" s="237">
        <v>14</v>
      </c>
      <c r="C145" s="37"/>
      <c r="D145" s="44"/>
      <c r="E145" s="30" t="str">
        <f>IFERROR(VLOOKUP(D145,'Service library'!$E$4:$G$65, 2, FALSE), "&lt;-Select item")</f>
        <v>&lt;-Select item</v>
      </c>
      <c r="F145" s="170" t="str">
        <f>IFERROR(VLOOKUP(E145,'Service library'!$F$4:$G$65, 2, FALSE), " ")</f>
        <v xml:space="preserve"> </v>
      </c>
      <c r="G145" s="182"/>
      <c r="H145" s="183"/>
    </row>
    <row r="146" spans="1:8" x14ac:dyDescent="0.15">
      <c r="A146" s="97"/>
      <c r="B146" s="237">
        <v>15</v>
      </c>
      <c r="C146" s="37"/>
      <c r="D146" s="44"/>
      <c r="E146" s="30" t="str">
        <f>IFERROR(VLOOKUP(D146,'Service library'!$E$4:$G$65, 2, FALSE), "&lt;-Select item")</f>
        <v>&lt;-Select item</v>
      </c>
      <c r="F146" s="170" t="str">
        <f>IFERROR(VLOOKUP(E146,'Service library'!$F$4:$G$65, 2, FALSE), " ")</f>
        <v xml:space="preserve"> </v>
      </c>
      <c r="G146" s="182"/>
      <c r="H146" s="183"/>
    </row>
    <row r="147" spans="1:8" s="38" customFormat="1" x14ac:dyDescent="0.15">
      <c r="A147" s="97"/>
      <c r="B147" s="237">
        <v>16</v>
      </c>
      <c r="C147" s="37"/>
      <c r="D147" s="44"/>
      <c r="E147" s="30" t="str">
        <f>IFERROR(VLOOKUP(D147,'Service library'!$E$4:$G$65, 2, FALSE), "&lt;-Select item")</f>
        <v>&lt;-Select item</v>
      </c>
      <c r="F147" s="170" t="str">
        <f>IFERROR(VLOOKUP(E147,'Service library'!$F$4:$G$65, 2, FALSE), " ")</f>
        <v xml:space="preserve"> </v>
      </c>
      <c r="G147" s="182"/>
      <c r="H147" s="183"/>
    </row>
    <row r="148" spans="1:8" s="38" customFormat="1" x14ac:dyDescent="0.15">
      <c r="A148" s="97"/>
      <c r="B148" s="237">
        <v>17</v>
      </c>
      <c r="C148" s="37"/>
      <c r="D148" s="44"/>
      <c r="E148" s="30" t="str">
        <f>IFERROR(VLOOKUP(D148,'Service library'!$E$4:$G$65, 2, FALSE), "&lt;-Select item")</f>
        <v>&lt;-Select item</v>
      </c>
      <c r="F148" s="170" t="str">
        <f>IFERROR(VLOOKUP(E148,'Service library'!$F$4:$G$65, 2, FALSE), " ")</f>
        <v xml:space="preserve"> </v>
      </c>
      <c r="G148" s="182"/>
      <c r="H148" s="183"/>
    </row>
    <row r="149" spans="1:8" s="38" customFormat="1" x14ac:dyDescent="0.15">
      <c r="A149" s="97"/>
      <c r="B149" s="237">
        <v>18</v>
      </c>
      <c r="C149" s="37"/>
      <c r="D149" s="44"/>
      <c r="E149" s="30" t="str">
        <f>IFERROR(VLOOKUP(D149,'Service library'!$E$4:$G$65, 2, FALSE), "&lt;-Select item")</f>
        <v>&lt;-Select item</v>
      </c>
      <c r="F149" s="170" t="str">
        <f>IFERROR(VLOOKUP(E149,'Service library'!$F$4:$G$65, 2, FALSE), " ")</f>
        <v xml:space="preserve"> </v>
      </c>
      <c r="G149" s="182"/>
      <c r="H149" s="183"/>
    </row>
    <row r="150" spans="1:8" s="38" customFormat="1" x14ac:dyDescent="0.15">
      <c r="A150" s="97"/>
      <c r="B150" s="237">
        <v>19</v>
      </c>
      <c r="C150" s="37"/>
      <c r="D150" s="44"/>
      <c r="E150" s="30" t="str">
        <f>IFERROR(VLOOKUP(D150,'Service library'!$E$4:$G$65, 2, FALSE), "&lt;-Select item")</f>
        <v>&lt;-Select item</v>
      </c>
      <c r="F150" s="170" t="str">
        <f>IFERROR(VLOOKUP(E150,'Service library'!$F$4:$G$65, 2, FALSE), " ")</f>
        <v xml:space="preserve"> </v>
      </c>
      <c r="G150" s="182"/>
      <c r="H150" s="183"/>
    </row>
    <row r="151" spans="1:8" s="38" customFormat="1" ht="15" thickBot="1" x14ac:dyDescent="0.2">
      <c r="A151" s="97"/>
      <c r="B151" s="239">
        <v>20</v>
      </c>
      <c r="C151" s="101"/>
      <c r="D151" s="44"/>
      <c r="E151" s="102" t="str">
        <f>IFERROR(VLOOKUP(D151,'Service library'!$E$4:$G$65, 2, FALSE), "&lt;-Select item")</f>
        <v>&lt;-Select item</v>
      </c>
      <c r="F151" s="171" t="str">
        <f>IFERROR(VLOOKUP(E151,'Service library'!$F$4:$G$65, 2, FALSE), " ")</f>
        <v xml:space="preserve"> </v>
      </c>
      <c r="G151" s="182"/>
      <c r="H151" s="183"/>
    </row>
    <row r="152" spans="1:8" s="5" customFormat="1" ht="13.5" customHeight="1" thickBot="1" x14ac:dyDescent="0.2">
      <c r="A152" s="100"/>
      <c r="B152" s="393" t="s">
        <v>493</v>
      </c>
      <c r="C152" s="394"/>
      <c r="D152" s="394"/>
      <c r="E152" s="394"/>
      <c r="F152" s="395"/>
      <c r="G152" s="257"/>
      <c r="H152" s="184"/>
    </row>
    <row r="153" spans="1:8" ht="16" thickBot="1" x14ac:dyDescent="0.25">
      <c r="A153" s="90"/>
      <c r="B153" s="103"/>
      <c r="C153" s="104"/>
      <c r="D153" s="105"/>
      <c r="E153" s="106" t="s">
        <v>18</v>
      </c>
      <c r="F153" s="172">
        <f>SUM(F132:F152)</f>
        <v>0</v>
      </c>
      <c r="G153" s="263"/>
      <c r="H153" s="185"/>
    </row>
    <row r="154" spans="1:8" x14ac:dyDescent="0.15">
      <c r="A154" s="264"/>
      <c r="B154" s="264"/>
      <c r="C154" s="264"/>
      <c r="D154" s="264"/>
      <c r="E154" s="264"/>
      <c r="F154" s="264"/>
    </row>
  </sheetData>
  <sheetProtection selectLockedCells="1" selectUnlockedCells="1"/>
  <mergeCells count="23">
    <mergeCell ref="A4:G4"/>
    <mergeCell ref="B127:F127"/>
    <mergeCell ref="D55:F55"/>
    <mergeCell ref="D80:F80"/>
    <mergeCell ref="D105:F105"/>
    <mergeCell ref="A80:B80"/>
    <mergeCell ref="A105:B105"/>
    <mergeCell ref="A130:B130"/>
    <mergeCell ref="A55:B55"/>
    <mergeCell ref="B152:F152"/>
    <mergeCell ref="D130:F130"/>
    <mergeCell ref="A1:G1"/>
    <mergeCell ref="A2:G2"/>
    <mergeCell ref="D3:G3"/>
    <mergeCell ref="D5:F5"/>
    <mergeCell ref="D30:F30"/>
    <mergeCell ref="A3:C3"/>
    <mergeCell ref="A5:B5"/>
    <mergeCell ref="A30:B30"/>
    <mergeCell ref="B27:F27"/>
    <mergeCell ref="B52:F52"/>
    <mergeCell ref="B77:F77"/>
    <mergeCell ref="B102:F102"/>
  </mergeCells>
  <dataValidations count="1">
    <dataValidation type="list" allowBlank="1" showInputMessage="1" showErrorMessage="1" sqref="G32:G51 G7:G26 G57:G76 G82:G101 G132:G151 G107:G126" xr:uid="{18F73416-CF32-4E3F-99FE-734B38650F73}">
      <formula1>"Yes,No,N/A"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D37ABD4-4F0B-46BB-AB32-3D87B08DC4C9}">
          <x14:formula1>
            <xm:f>'Service library'!$E$4:$E$67</xm:f>
          </x14:formula1>
          <xm:sqref>D7:D26 D32:D51 D57:D76 D82:D101 D107:D126 D132:D151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F8EE8-A677-4894-A34F-2FB31705C604}">
  <dimension ref="A1:M56"/>
  <sheetViews>
    <sheetView topLeftCell="A16" zoomScale="85" zoomScaleNormal="85" workbookViewId="0">
      <selection activeCell="C31" sqref="C31"/>
    </sheetView>
  </sheetViews>
  <sheetFormatPr baseColWidth="10" defaultColWidth="8.83203125" defaultRowHeight="14" x14ac:dyDescent="0.15"/>
  <cols>
    <col min="1" max="1" width="42.6640625" customWidth="1"/>
    <col min="2" max="6" width="17.1640625" bestFit="1" customWidth="1"/>
    <col min="7" max="7" width="16.6640625" customWidth="1"/>
    <col min="8" max="8" width="20.83203125" customWidth="1"/>
  </cols>
  <sheetData>
    <row r="1" spans="1:12" ht="15" x14ac:dyDescent="0.2">
      <c r="A1" s="415" t="s">
        <v>124</v>
      </c>
      <c r="B1" s="416"/>
      <c r="C1" s="416"/>
      <c r="D1" s="416"/>
      <c r="E1" s="416"/>
      <c r="F1" s="416"/>
      <c r="G1" s="416"/>
      <c r="H1" s="417"/>
      <c r="I1" s="12"/>
      <c r="J1" s="12"/>
      <c r="K1" s="12"/>
      <c r="L1" s="12"/>
    </row>
    <row r="2" spans="1:12" ht="77" customHeight="1" x14ac:dyDescent="0.15">
      <c r="A2" s="418" t="s">
        <v>239</v>
      </c>
      <c r="B2" s="419"/>
      <c r="C2" s="419"/>
      <c r="D2" s="419"/>
      <c r="E2" s="419"/>
      <c r="F2" s="419"/>
      <c r="G2" s="419"/>
      <c r="H2" s="420"/>
    </row>
    <row r="3" spans="1:12" s="58" customFormat="1" x14ac:dyDescent="0.15">
      <c r="A3" s="271"/>
      <c r="B3" s="272"/>
      <c r="C3" s="272"/>
      <c r="D3" s="272"/>
      <c r="E3" s="272"/>
      <c r="F3" s="272"/>
      <c r="G3" s="272"/>
      <c r="H3" s="273"/>
    </row>
    <row r="4" spans="1:12" s="38" customFormat="1" ht="18" x14ac:dyDescent="0.2">
      <c r="A4" s="421" t="str">
        <f>CONCATENATE("Faculty name: ",T('Teaching points'!D2))</f>
        <v xml:space="preserve">Faculty name: </v>
      </c>
      <c r="B4" s="422"/>
      <c r="C4" s="423" t="s">
        <v>495</v>
      </c>
      <c r="D4" s="424"/>
      <c r="E4" s="424"/>
      <c r="F4" s="425"/>
      <c r="G4" s="249"/>
      <c r="H4" s="274"/>
    </row>
    <row r="5" spans="1:12" ht="28" customHeight="1" x14ac:dyDescent="0.2">
      <c r="A5" s="257"/>
      <c r="B5" s="249"/>
      <c r="C5" s="249"/>
      <c r="D5" s="249"/>
      <c r="E5" s="249"/>
      <c r="F5" s="249"/>
      <c r="G5" s="268" t="s">
        <v>23</v>
      </c>
      <c r="H5" s="274"/>
    </row>
    <row r="6" spans="1:12" ht="16" thickBot="1" x14ac:dyDescent="0.25">
      <c r="A6" s="257"/>
      <c r="B6" s="294" t="str">
        <f>CONCATENATE("Year 1: ",'Service points'!C5)</f>
        <v xml:space="preserve">Year 1: </v>
      </c>
      <c r="C6" s="294" t="str">
        <f>CONCATENATE("Year 2: ",'Service points'!C30)</f>
        <v xml:space="preserve">Year 2: </v>
      </c>
      <c r="D6" s="294" t="str">
        <f>CONCATENATE("Year 3: ",'Service points'!C55)</f>
        <v xml:space="preserve">Year 3: </v>
      </c>
      <c r="E6" s="294" t="str">
        <f>CONCATENATE("Year 4: ",'Service points'!C80)</f>
        <v xml:space="preserve">Year 4: </v>
      </c>
      <c r="F6" s="294" t="str">
        <f>CONCATENATE("Year 5: ",'Service points'!C105)</f>
        <v xml:space="preserve">Year 5: </v>
      </c>
      <c r="G6" s="294" t="str">
        <f>CONCATENATE("Year 6: ",'Service points'!C130)</f>
        <v xml:space="preserve">Year 6: </v>
      </c>
      <c r="H6" s="275" t="s">
        <v>22</v>
      </c>
    </row>
    <row r="7" spans="1:12" ht="17" thickTop="1" thickBot="1" x14ac:dyDescent="0.25">
      <c r="A7" s="276" t="s">
        <v>24</v>
      </c>
      <c r="B7" s="269"/>
      <c r="C7" s="269"/>
      <c r="D7" s="269"/>
      <c r="E7" s="269"/>
      <c r="F7" s="269"/>
      <c r="G7" s="270"/>
      <c r="H7" s="277"/>
    </row>
    <row r="8" spans="1:12" ht="15" x14ac:dyDescent="0.2">
      <c r="A8" s="278" t="s">
        <v>35</v>
      </c>
      <c r="B8" s="76"/>
      <c r="C8" s="76"/>
      <c r="D8" s="76"/>
      <c r="E8" s="76"/>
      <c r="F8" s="76"/>
      <c r="G8" s="107"/>
      <c r="H8" s="279"/>
    </row>
    <row r="9" spans="1:12" ht="14.5" customHeight="1" x14ac:dyDescent="0.15">
      <c r="A9" s="126" t="s">
        <v>25</v>
      </c>
      <c r="B9" s="53" t="s">
        <v>26</v>
      </c>
      <c r="C9" s="53" t="s">
        <v>26</v>
      </c>
      <c r="D9" s="53" t="s">
        <v>26</v>
      </c>
      <c r="E9" s="53" t="s">
        <v>26</v>
      </c>
      <c r="F9" s="53" t="s">
        <v>26</v>
      </c>
      <c r="G9" s="53" t="s">
        <v>26</v>
      </c>
      <c r="H9" s="412" t="s">
        <v>29</v>
      </c>
    </row>
    <row r="10" spans="1:12" x14ac:dyDescent="0.15">
      <c r="A10" s="108" t="s">
        <v>34</v>
      </c>
      <c r="B10" s="50" t="s">
        <v>28</v>
      </c>
      <c r="C10" s="50" t="s">
        <v>28</v>
      </c>
      <c r="D10" s="50" t="s">
        <v>28</v>
      </c>
      <c r="E10" s="50" t="s">
        <v>28</v>
      </c>
      <c r="F10" s="50" t="s">
        <v>28</v>
      </c>
      <c r="G10" s="50" t="s">
        <v>28</v>
      </c>
      <c r="H10" s="413"/>
    </row>
    <row r="11" spans="1:12" x14ac:dyDescent="0.15">
      <c r="A11" s="108" t="s">
        <v>237</v>
      </c>
      <c r="B11" s="50">
        <v>2</v>
      </c>
      <c r="C11" s="50">
        <v>4</v>
      </c>
      <c r="D11" s="50">
        <v>6</v>
      </c>
      <c r="E11" s="50">
        <v>8</v>
      </c>
      <c r="F11" s="50">
        <v>10</v>
      </c>
      <c r="G11" s="50">
        <v>12</v>
      </c>
      <c r="H11" s="414"/>
    </row>
    <row r="12" spans="1:12" ht="6" customHeight="1" x14ac:dyDescent="0.2">
      <c r="A12" s="109"/>
      <c r="B12" s="51"/>
      <c r="C12" s="51"/>
      <c r="D12" s="51"/>
      <c r="E12" s="51"/>
      <c r="F12" s="51"/>
      <c r="G12" s="52"/>
      <c r="H12" s="110"/>
    </row>
    <row r="13" spans="1:12" ht="15" customHeight="1" x14ac:dyDescent="0.15">
      <c r="A13" s="108" t="s">
        <v>25</v>
      </c>
      <c r="B13" s="50" t="s">
        <v>26</v>
      </c>
      <c r="C13" s="50" t="s">
        <v>26</v>
      </c>
      <c r="D13" s="50" t="s">
        <v>26</v>
      </c>
      <c r="E13" s="50" t="s">
        <v>26</v>
      </c>
      <c r="F13" s="50" t="s">
        <v>26</v>
      </c>
      <c r="G13" s="50" t="s">
        <v>26</v>
      </c>
      <c r="H13" s="412" t="s">
        <v>31</v>
      </c>
    </row>
    <row r="14" spans="1:12" ht="14.5" customHeight="1" x14ac:dyDescent="0.15">
      <c r="A14" s="108" t="s">
        <v>27</v>
      </c>
      <c r="B14" s="50" t="s">
        <v>30</v>
      </c>
      <c r="C14" s="50" t="s">
        <v>30</v>
      </c>
      <c r="D14" s="50" t="s">
        <v>30</v>
      </c>
      <c r="E14" s="50" t="s">
        <v>30</v>
      </c>
      <c r="F14" s="50" t="s">
        <v>30</v>
      </c>
      <c r="G14" s="50" t="s">
        <v>30</v>
      </c>
      <c r="H14" s="413"/>
    </row>
    <row r="15" spans="1:12" ht="15" thickBot="1" x14ac:dyDescent="0.2">
      <c r="A15" s="280" t="s">
        <v>237</v>
      </c>
      <c r="B15" s="54">
        <v>4</v>
      </c>
      <c r="C15" s="54">
        <v>6</v>
      </c>
      <c r="D15" s="54">
        <v>8</v>
      </c>
      <c r="E15" s="54">
        <v>10</v>
      </c>
      <c r="F15" s="54">
        <v>12</v>
      </c>
      <c r="G15" s="54">
        <v>15</v>
      </c>
      <c r="H15" s="413"/>
    </row>
    <row r="16" spans="1:12" ht="15" x14ac:dyDescent="0.2">
      <c r="A16" s="89"/>
      <c r="B16" s="75"/>
      <c r="C16" s="75"/>
      <c r="D16" s="75"/>
      <c r="E16" s="75"/>
      <c r="F16" s="75"/>
      <c r="G16" s="75"/>
      <c r="H16" s="281"/>
    </row>
    <row r="17" spans="1:13" ht="15" x14ac:dyDescent="0.2">
      <c r="A17" s="282" t="s">
        <v>39</v>
      </c>
      <c r="B17" s="260"/>
      <c r="C17" s="260"/>
      <c r="D17" s="260"/>
      <c r="E17" s="260"/>
      <c r="F17" s="260"/>
      <c r="G17" s="260"/>
      <c r="H17" s="261"/>
    </row>
    <row r="18" spans="1:13" x14ac:dyDescent="0.15">
      <c r="A18" s="283" t="s">
        <v>36</v>
      </c>
      <c r="B18" s="46">
        <f>IF(ISNUMBER('Teaching points'!Q32),'Teaching points'!Q32,'Teaching points'!H32)</f>
        <v>0</v>
      </c>
      <c r="C18" s="46">
        <f>IF(ISNUMBER('Teaching points'!Q62),'Teaching points'!Q62,'Teaching points'!H62)</f>
        <v>0</v>
      </c>
      <c r="D18" s="46">
        <f>IF(ISNUMBER('Teaching points'!Q92),'Teaching points'!Q92,'Teaching points'!H92)</f>
        <v>0</v>
      </c>
      <c r="E18" s="46">
        <f>IF(ISNUMBER('Teaching points'!$Q122),'Teaching points'!$Q122,'Teaching points'!$H122)</f>
        <v>0</v>
      </c>
      <c r="F18" s="46">
        <f>IF(ISNUMBER('Teaching points'!$Q152),'Teaching points'!$Q152,'Teaching points'!$H152)</f>
        <v>0</v>
      </c>
      <c r="G18" s="46">
        <f>IF(ISNUMBER('Teaching points'!$Q182),'Teaching points'!$Q182,'Teaching points'!$H182)</f>
        <v>0</v>
      </c>
      <c r="H18" s="111"/>
      <c r="I18" s="406" t="s">
        <v>498</v>
      </c>
      <c r="J18" s="406"/>
      <c r="K18" s="406"/>
      <c r="L18" s="406"/>
      <c r="M18" s="407"/>
    </row>
    <row r="19" spans="1:13" x14ac:dyDescent="0.15">
      <c r="A19" s="112" t="s">
        <v>37</v>
      </c>
      <c r="B19" s="34">
        <f>IF(ISNUMBER('Teaching points'!P32),'Teaching points'!P32,'Teaching points'!G32)</f>
        <v>0</v>
      </c>
      <c r="C19" s="34">
        <f>IF(ISNUMBER('Teaching points'!P62),'Teaching points'!P62,'Teaching points'!G62)</f>
        <v>0</v>
      </c>
      <c r="D19" s="34">
        <f>IF(ISNUMBER('Teaching points'!P92),'Teaching points'!P92,'Teaching points'!G92)</f>
        <v>0</v>
      </c>
      <c r="E19" s="34">
        <f>IF(ISNUMBER('Teaching points'!$P122),'Teaching points'!$P122,'Teaching points'!$G122)</f>
        <v>0</v>
      </c>
      <c r="F19" s="34">
        <f>IF(ISNUMBER('Teaching points'!$P152),'Teaching points'!$P152,'Teaching points'!$G152)</f>
        <v>0</v>
      </c>
      <c r="G19" s="34">
        <f>IF(ISNUMBER('Teaching points'!$P182),'Teaching points'!$P182,'Teaching points'!$G182)</f>
        <v>0</v>
      </c>
      <c r="H19" s="111"/>
      <c r="I19" s="408"/>
      <c r="J19" s="408"/>
      <c r="K19" s="408"/>
      <c r="L19" s="408"/>
      <c r="M19" s="409"/>
    </row>
    <row r="20" spans="1:13" x14ac:dyDescent="0.15">
      <c r="A20" s="112" t="s">
        <v>32</v>
      </c>
      <c r="B20" s="34">
        <f>'Teaching points'!F32</f>
        <v>0</v>
      </c>
      <c r="C20" s="34">
        <f>'Teaching points'!F62</f>
        <v>0</v>
      </c>
      <c r="D20" s="34">
        <f>'Teaching points'!F92</f>
        <v>0</v>
      </c>
      <c r="E20" s="34">
        <f>'Teaching points'!F122</f>
        <v>0</v>
      </c>
      <c r="F20" s="34">
        <f>'Teaching points'!F152</f>
        <v>0</v>
      </c>
      <c r="G20" s="34">
        <f>'Teaching points'!F182</f>
        <v>0</v>
      </c>
      <c r="H20" s="111"/>
      <c r="I20" s="408"/>
      <c r="J20" s="408"/>
      <c r="K20" s="408"/>
      <c r="L20" s="408"/>
      <c r="M20" s="409"/>
    </row>
    <row r="21" spans="1:13" ht="15" thickBot="1" x14ac:dyDescent="0.2">
      <c r="A21" s="284" t="s">
        <v>33</v>
      </c>
      <c r="B21" s="48">
        <f>B20</f>
        <v>0</v>
      </c>
      <c r="C21" s="48">
        <f>C20</f>
        <v>0</v>
      </c>
      <c r="D21" s="48">
        <f>C21+D20</f>
        <v>0</v>
      </c>
      <c r="E21" s="48">
        <f>D21+E20</f>
        <v>0</v>
      </c>
      <c r="F21" s="48">
        <f>E21+F20</f>
        <v>0</v>
      </c>
      <c r="G21" s="48">
        <f>F21+G20</f>
        <v>0</v>
      </c>
      <c r="H21" s="285"/>
      <c r="I21" s="410"/>
      <c r="J21" s="410"/>
      <c r="K21" s="410"/>
      <c r="L21" s="410"/>
      <c r="M21" s="411"/>
    </row>
    <row r="22" spans="1:13" ht="30.5" customHeight="1" thickTop="1" thickBot="1" x14ac:dyDescent="0.2">
      <c r="A22" s="257"/>
      <c r="B22" s="249"/>
      <c r="C22" s="249"/>
      <c r="D22" s="249"/>
      <c r="E22" s="249"/>
      <c r="F22" s="249"/>
      <c r="G22" s="249"/>
      <c r="H22" s="274"/>
    </row>
    <row r="23" spans="1:13" ht="17" thickTop="1" thickBot="1" x14ac:dyDescent="0.25">
      <c r="A23" s="286" t="s">
        <v>38</v>
      </c>
      <c r="B23" s="115"/>
      <c r="C23" s="115"/>
      <c r="D23" s="115"/>
      <c r="E23" s="115"/>
      <c r="F23" s="115"/>
      <c r="G23" s="116"/>
      <c r="H23" s="287"/>
    </row>
    <row r="24" spans="1:13" ht="15" x14ac:dyDescent="0.2">
      <c r="A24" s="278" t="s">
        <v>35</v>
      </c>
      <c r="B24" s="76"/>
      <c r="C24" s="76"/>
      <c r="D24" s="76"/>
      <c r="E24" s="76"/>
      <c r="F24" s="76"/>
      <c r="G24" s="107"/>
      <c r="H24" s="125"/>
    </row>
    <row r="25" spans="1:13" ht="14" customHeight="1" x14ac:dyDescent="0.15">
      <c r="A25" s="126" t="s">
        <v>238</v>
      </c>
      <c r="B25" s="53">
        <v>0</v>
      </c>
      <c r="C25" s="53">
        <v>0</v>
      </c>
      <c r="D25" s="53">
        <v>1</v>
      </c>
      <c r="E25" s="53">
        <v>2</v>
      </c>
      <c r="F25" s="53">
        <v>3</v>
      </c>
      <c r="G25" s="53">
        <v>4</v>
      </c>
      <c r="H25" s="412" t="s">
        <v>29</v>
      </c>
    </row>
    <row r="26" spans="1:13" ht="14" customHeight="1" x14ac:dyDescent="0.15">
      <c r="A26" s="108" t="s">
        <v>241</v>
      </c>
      <c r="B26" s="49"/>
      <c r="C26" s="49"/>
      <c r="D26" s="49"/>
      <c r="E26" s="49"/>
      <c r="F26" s="49"/>
      <c r="G26" s="50">
        <v>1</v>
      </c>
      <c r="H26" s="413"/>
    </row>
    <row r="27" spans="1:13" ht="14" customHeight="1" x14ac:dyDescent="0.15">
      <c r="A27" s="108" t="s">
        <v>237</v>
      </c>
      <c r="B27" s="50">
        <v>0</v>
      </c>
      <c r="C27" s="50">
        <v>3</v>
      </c>
      <c r="D27" s="50">
        <v>7</v>
      </c>
      <c r="E27" s="50">
        <v>10</v>
      </c>
      <c r="F27" s="50">
        <v>12</v>
      </c>
      <c r="G27" s="50">
        <v>15</v>
      </c>
      <c r="H27" s="414"/>
    </row>
    <row r="28" spans="1:13" ht="7.5" customHeight="1" x14ac:dyDescent="0.2">
      <c r="A28" s="109"/>
      <c r="B28" s="51"/>
      <c r="C28" s="51"/>
      <c r="D28" s="51"/>
      <c r="E28" s="51"/>
      <c r="F28" s="51"/>
      <c r="G28" s="52"/>
      <c r="H28" s="110"/>
    </row>
    <row r="29" spans="1:13" ht="14" customHeight="1" x14ac:dyDescent="0.15">
      <c r="A29" s="108" t="s">
        <v>238</v>
      </c>
      <c r="B29" s="50">
        <v>1</v>
      </c>
      <c r="C29" s="50">
        <v>1</v>
      </c>
      <c r="D29" s="50">
        <v>2</v>
      </c>
      <c r="E29" s="50">
        <v>3</v>
      </c>
      <c r="F29" s="50">
        <v>4</v>
      </c>
      <c r="G29" s="50">
        <v>5</v>
      </c>
      <c r="H29" s="412" t="s">
        <v>31</v>
      </c>
    </row>
    <row r="30" spans="1:13" ht="14" customHeight="1" x14ac:dyDescent="0.15">
      <c r="A30" s="108" t="s">
        <v>240</v>
      </c>
      <c r="B30" s="49"/>
      <c r="C30" s="49"/>
      <c r="D30" s="49"/>
      <c r="E30" s="49"/>
      <c r="F30" s="49"/>
      <c r="G30" s="50">
        <v>2</v>
      </c>
      <c r="H30" s="413"/>
    </row>
    <row r="31" spans="1:13" x14ac:dyDescent="0.15">
      <c r="A31" s="127" t="s">
        <v>237</v>
      </c>
      <c r="B31" s="55">
        <v>2</v>
      </c>
      <c r="C31" s="55">
        <v>6</v>
      </c>
      <c r="D31" s="55">
        <v>10</v>
      </c>
      <c r="E31" s="55">
        <v>14</v>
      </c>
      <c r="F31" s="55">
        <v>18</v>
      </c>
      <c r="G31" s="55">
        <v>20</v>
      </c>
      <c r="H31" s="413"/>
    </row>
    <row r="32" spans="1:13" x14ac:dyDescent="0.15">
      <c r="A32" s="89"/>
      <c r="B32" s="260"/>
      <c r="C32" s="260"/>
      <c r="D32" s="260"/>
      <c r="E32" s="260"/>
      <c r="F32" s="260"/>
      <c r="G32" s="260"/>
      <c r="H32" s="261"/>
    </row>
    <row r="33" spans="1:8" ht="15" x14ac:dyDescent="0.2">
      <c r="A33" s="288" t="s">
        <v>39</v>
      </c>
      <c r="B33" s="260"/>
      <c r="C33" s="260"/>
      <c r="D33" s="260"/>
      <c r="E33" s="260"/>
      <c r="F33" s="260"/>
      <c r="G33" s="260"/>
      <c r="H33" s="261"/>
    </row>
    <row r="34" spans="1:8" x14ac:dyDescent="0.15">
      <c r="A34" s="112" t="s">
        <v>40</v>
      </c>
      <c r="B34" s="129">
        <f>IF(ISBLANK('Research points'!$C$7),0,IF('Research points'!$F$7=1,IF('Research points'!$G$7="Yes",4,1),0))+IF(ISBLANK('Research points'!$C$8),0,IF('Research points'!$F$8=1,IF('Research points'!$G$8="Yes",4,1),0))+IF(ISBLANK('Research points'!$C$9),0,IF('Research points'!$F$9=1,IF('Research points'!$G$9="Yes",4,1),0))+IF(ISBLANK('Research points'!$C$10),0,IF('Research points'!$F$10=1,IF('Research points'!$G$10="Yes",4,1),0))+IF(ISBLANK('Research points'!$C$11),0,IF('Research points'!$F$11=1,IF('Research points'!$G$11="Yes",4,1),0))</f>
        <v>0</v>
      </c>
      <c r="C34" s="129">
        <f>IF(ISBLANK('Research points'!$C$7),0,IF('Research points'!$F$7&lt;3,IF('Research points'!$G$7="Yes",4,1),0))+IF(ISBLANK('Research points'!$C$8),0,IF('Research points'!$F$8&lt;3,IF('Research points'!$G$8="Yes",4,1),0))+IF(ISBLANK('Research points'!$C$9),0,IF('Research points'!$F$9&lt;3,IF('Research points'!$G$9="Yes",4,1),0))+IF(ISBLANK('Research points'!$C$10),0,IF('Research points'!$F$10&lt;3,IF('Research points'!$G$10="Yes",4,1),0))+IF(ISBLANK('Research points'!$C$11),0,IF('Research points'!$F$11&lt;3,IF('Research points'!$G$11="Yes",4,1),0))</f>
        <v>0</v>
      </c>
      <c r="D34" s="129">
        <f>IF(ISBLANK('Research points'!$C$7),0,IF('Research points'!$F$7&lt;4,IF('Research points'!$G$7="Yes",4,1),0))+IF(ISBLANK('Research points'!$C$8),0,IF('Research points'!$F$8&lt;4,IF('Research points'!$G$8="Yes",4,1),0))+IF(ISBLANK('Research points'!$C$9),0,IF('Research points'!$F$9&lt;4,IF('Research points'!$G$9="Yes",4,1),0))+IF(ISBLANK('Research points'!$C$10),0,IF('Research points'!$F$10&lt;4,IF('Research points'!$G$10="Yes",4,1),0))+IF(ISBLANK('Research points'!$C$11),0,IF('Research points'!$F$11&lt;4,IF('Research points'!$G$11="Yes",4,1),0))</f>
        <v>0</v>
      </c>
      <c r="E34" s="129">
        <f>IF(ISBLANK('Research points'!$C$7),0,IF('Research points'!$F$7&lt;5,IF('Research points'!$G$7="Yes",4,1),0))+IF(ISBLANK('Research points'!$C$8),0,IF('Research points'!$F$8&lt;5,IF('Research points'!$G$8="Yes",4,1),0))+IF(ISBLANK('Research points'!$C$9),0,IF('Research points'!$F$9&lt;5,IF('Research points'!$G$9="Yes",4,1),0))+IF(ISBLANK('Research points'!$C$10),0,IF('Research points'!$F$10&lt;5,IF('Research points'!$G$10="Yes",4,1),0))+IF(ISBLANK('Research points'!$C$11),0,IF('Research points'!$F$11&lt;5,IF('Research points'!$G$11="Yes",4,1),0))</f>
        <v>0</v>
      </c>
      <c r="F34" s="129">
        <f>IF(ISBLANK('Research points'!$C$7),0,IF('Research points'!$F$7&lt;6,IF('Research points'!$G$7="Yes",4,1),0))+IF(ISBLANK('Research points'!$C$8),0,IF('Research points'!$F$8&lt;6,IF('Research points'!$G$8="Yes",4,1),0))+IF(ISBLANK('Research points'!$C$9),0,IF('Research points'!$F$9&lt;6,IF('Research points'!$G$9="Yes",4,1),0))+IF(ISBLANK('Research points'!$C$10),0,IF('Research points'!$F$10&lt;6,IF('Research points'!$G$10="Yes",4,1),0))+IF(ISBLANK('Research points'!$C$11),0,IF('Research points'!$F$11&lt;6,IF('Research points'!$G$11="Yes",4,1),0))</f>
        <v>0</v>
      </c>
      <c r="G34" s="129">
        <f>IF(ISBLANK('Research points'!$C$7),0,IF('Research points'!$G$7="Yes",4,1))+IF(ISBLANK('Research points'!$C$8),0,IF('Research points'!$G$8="Yes",4,1))+IF(ISBLANK('Research points'!$C$9),0,IF('Research points'!$G$9="Yes",4,1))+IF(ISBLANK('Research points'!$C$10),0,IF('Research points'!$G$10="Yes",4,1))+IF(ISBLANK('Research points'!$C$11),0,IF('Research points'!$G$11="Yes",4,1))</f>
        <v>0</v>
      </c>
      <c r="H34" s="111"/>
    </row>
    <row r="35" spans="1:8" x14ac:dyDescent="0.15">
      <c r="A35" s="112" t="s">
        <v>41</v>
      </c>
      <c r="B35" s="129">
        <f>IF(ISBLANK('Research points'!$C$7),0,IF('Research points'!$F$7=1,IF('Research points'!$H$7="Yes",1,0),0))+IF(ISBLANK('Research points'!$C$8),0,IF('Research points'!$F$8=1,IF('Research points'!$H$8="Yes",1,0),0))+IF(ISBLANK('Research points'!$C$9),0,IF('Research points'!$F$9=1,IF('Research points'!$H$9="Yes",1,0),0))+IF(ISBLANK('Research points'!$C$10),0,IF('Research points'!$F$10=1,IF('Research points'!$H$10="Yes",1,0),0))+IF(ISBLANK('Research points'!$C$11),0,IF('Research points'!$F$11=1,IF('Research points'!$H$11="Yes",1,0),0))</f>
        <v>0</v>
      </c>
      <c r="C35" s="129">
        <f>IF(ISBLANK('Research points'!$C$7),0,IF('Research points'!$F$7&lt;3,IF('Research points'!$H$7="Yes",1,0),0))+IF(ISBLANK('Research points'!$C$8),0,IF('Research points'!$F$8&lt;3,IF('Research points'!$H$8="Yes",1,0),0))+IF(ISBLANK('Research points'!$C$9),0,IF('Research points'!$F$9&lt;3,IF('Research points'!$H$9="Yes",1,0),0))+IF(ISBLANK('Research points'!$C$10),0,IF('Research points'!$F$10&lt;3,IF('Research points'!$H$10="Yes",1,0),0))+IF(ISBLANK('Research points'!$C$11),0,IF('Research points'!$F$11&lt;3,IF('Research points'!$H$11="Yes",1,0),0))</f>
        <v>0</v>
      </c>
      <c r="D35" s="129">
        <f>IF(ISBLANK('Research points'!$C$7),0,IF('Research points'!$F$7&lt;4,IF('Research points'!$H$7="Yes",1,0),0))+IF(ISBLANK('Research points'!$C$8),0,IF('Research points'!$F$8&lt;4,IF('Research points'!$H$8="Yes",1,0),0))+IF(ISBLANK('Research points'!$C$9),0,IF('Research points'!$F$9&lt;4,IF('Research points'!$H$9="Yes",1,0),0))+IF(ISBLANK('Research points'!$C$10),0,IF('Research points'!$F$10&lt;4,IF('Research points'!$H$10="Yes",1,0),0))+IF(ISBLANK('Research points'!$C$11),0,IF('Research points'!$F$11&lt;4,IF('Research points'!$H$11="Yes",1,0),0))</f>
        <v>0</v>
      </c>
      <c r="E35" s="129">
        <f>IF(ISBLANK('Research points'!$C$7),0,IF('Research points'!$F$7&lt;5,IF('Research points'!$H$7="Yes",1,0),0))+IF(ISBLANK('Research points'!$C$8),0,IF('Research points'!$F$8&lt;5,IF('Research points'!$H$8="Yes",1,0),0))+IF(ISBLANK('Research points'!$C$9),0,IF('Research points'!$F$9&lt;5,IF('Research points'!$H$9="Yes",1,0),0))+IF(ISBLANK('Research points'!$C$10),0,IF('Research points'!$F$10&lt;5,IF('Research points'!$H$10="Yes",1,0),0))+IF(ISBLANK('Research points'!$C$11),0,IF('Research points'!$F$11&lt;5,IF('Research points'!$H$11="Yes",1,0),0))</f>
        <v>0</v>
      </c>
      <c r="F35" s="129">
        <f>IF(ISBLANK('Research points'!$C$7),0,IF('Research points'!$F$7&lt;6,IF('Research points'!$H$7="Yes",1,0),0))+IF(ISBLANK('Research points'!$C$8),0,IF('Research points'!$F$8&lt;6,IF('Research points'!$H$8="Yes",1,0),0))+IF(ISBLANK('Research points'!$C$9),0,IF('Research points'!$F$9&lt;6,IF('Research points'!$H$9="Yes",1,0),0))+IF(ISBLANK('Research points'!$C$10),0,IF('Research points'!$F$10&lt;6,IF('Research points'!$H$10="Yes",1,0),0))+IF(ISBLANK('Research points'!$C$11),0,IF('Research points'!$F$11&lt;6,IF('Research points'!$H$11="Yes",1,0),0))</f>
        <v>0</v>
      </c>
      <c r="G35" s="60">
        <f>COUNTIF('Research points'!$H7:$H11,"Yes")</f>
        <v>0</v>
      </c>
      <c r="H35" s="111"/>
    </row>
    <row r="36" spans="1:8" x14ac:dyDescent="0.15">
      <c r="A36" s="112" t="s">
        <v>42</v>
      </c>
      <c r="B36" s="34">
        <f>'Research points'!G34</f>
        <v>0</v>
      </c>
      <c r="C36" s="34">
        <f>'Research points'!G54</f>
        <v>0</v>
      </c>
      <c r="D36" s="34">
        <f>'Research points'!G74</f>
        <v>0</v>
      </c>
      <c r="E36" s="34">
        <f>'Research points'!G94</f>
        <v>0</v>
      </c>
      <c r="F36" s="34">
        <f>'Research points'!G114</f>
        <v>0</v>
      </c>
      <c r="G36" s="34">
        <f>'Research points'!G134</f>
        <v>0</v>
      </c>
      <c r="H36" s="111"/>
    </row>
    <row r="37" spans="1:8" ht="15" thickBot="1" x14ac:dyDescent="0.2">
      <c r="A37" s="284" t="s">
        <v>43</v>
      </c>
      <c r="B37" s="48">
        <f>B36</f>
        <v>0</v>
      </c>
      <c r="C37" s="48">
        <f>B37</f>
        <v>0</v>
      </c>
      <c r="D37" s="48">
        <f t="shared" ref="D37:G37" si="0">D36+C37</f>
        <v>0</v>
      </c>
      <c r="E37" s="48">
        <f t="shared" si="0"/>
        <v>0</v>
      </c>
      <c r="F37" s="48">
        <f t="shared" si="0"/>
        <v>0</v>
      </c>
      <c r="G37" s="48">
        <f t="shared" si="0"/>
        <v>0</v>
      </c>
      <c r="H37" s="285"/>
    </row>
    <row r="38" spans="1:8" ht="32" customHeight="1" thickTop="1" thickBot="1" x14ac:dyDescent="0.2">
      <c r="A38" s="257"/>
      <c r="B38" s="249"/>
      <c r="C38" s="249"/>
      <c r="D38" s="249"/>
      <c r="E38" s="249"/>
      <c r="F38" s="249"/>
      <c r="G38" s="249"/>
      <c r="H38" s="274"/>
    </row>
    <row r="39" spans="1:8" ht="17" thickTop="1" thickBot="1" x14ac:dyDescent="0.25">
      <c r="A39" s="289" t="s">
        <v>44</v>
      </c>
      <c r="B39" s="117"/>
      <c r="C39" s="117"/>
      <c r="D39" s="117"/>
      <c r="E39" s="117"/>
      <c r="F39" s="117"/>
      <c r="G39" s="118"/>
      <c r="H39" s="290"/>
    </row>
    <row r="40" spans="1:8" ht="15" x14ac:dyDescent="0.2">
      <c r="A40" s="278" t="s">
        <v>35</v>
      </c>
      <c r="B40" s="76"/>
      <c r="C40" s="76"/>
      <c r="D40" s="76"/>
      <c r="E40" s="76"/>
      <c r="F40" s="76"/>
      <c r="G40" s="107"/>
      <c r="H40" s="279"/>
    </row>
    <row r="41" spans="1:8" ht="15" x14ac:dyDescent="0.2">
      <c r="A41" s="126" t="s">
        <v>237</v>
      </c>
      <c r="B41" s="53">
        <v>1</v>
      </c>
      <c r="C41" s="53">
        <v>1</v>
      </c>
      <c r="D41" s="53">
        <v>4</v>
      </c>
      <c r="E41" s="53">
        <v>10</v>
      </c>
      <c r="F41" s="53">
        <v>15</v>
      </c>
      <c r="G41" s="53">
        <v>20</v>
      </c>
      <c r="H41" s="291" t="s">
        <v>29</v>
      </c>
    </row>
    <row r="42" spans="1:8" ht="8.25" customHeight="1" x14ac:dyDescent="0.2">
      <c r="A42" s="109"/>
      <c r="B42" s="51"/>
      <c r="C42" s="51"/>
      <c r="D42" s="51"/>
      <c r="E42" s="51"/>
      <c r="F42" s="51"/>
      <c r="G42" s="51"/>
      <c r="H42" s="110"/>
    </row>
    <row r="43" spans="1:8" ht="16" thickBot="1" x14ac:dyDescent="0.25">
      <c r="A43" s="280" t="s">
        <v>237</v>
      </c>
      <c r="B43" s="54">
        <v>2</v>
      </c>
      <c r="C43" s="54">
        <v>5</v>
      </c>
      <c r="D43" s="54">
        <v>10</v>
      </c>
      <c r="E43" s="54">
        <v>15</v>
      </c>
      <c r="F43" s="54">
        <v>20</v>
      </c>
      <c r="G43" s="54">
        <v>25</v>
      </c>
      <c r="H43" s="292" t="s">
        <v>31</v>
      </c>
    </row>
    <row r="44" spans="1:8" x14ac:dyDescent="0.15">
      <c r="A44" s="89"/>
      <c r="B44" s="260"/>
      <c r="C44" s="260"/>
      <c r="D44" s="260"/>
      <c r="E44" s="260"/>
      <c r="F44" s="260"/>
      <c r="G44" s="260"/>
      <c r="H44" s="261"/>
    </row>
    <row r="45" spans="1:8" ht="15" x14ac:dyDescent="0.2">
      <c r="A45" s="288" t="s">
        <v>39</v>
      </c>
      <c r="B45" s="260"/>
      <c r="C45" s="260"/>
      <c r="D45" s="260"/>
      <c r="E45" s="260"/>
      <c r="F45" s="260"/>
      <c r="G45" s="260"/>
      <c r="H45" s="261"/>
    </row>
    <row r="46" spans="1:8" x14ac:dyDescent="0.15">
      <c r="A46" s="112" t="s">
        <v>42</v>
      </c>
      <c r="B46" s="34">
        <f>'Service points'!F28</f>
        <v>0</v>
      </c>
      <c r="C46" s="34">
        <f>'Service points'!F53</f>
        <v>0</v>
      </c>
      <c r="D46" s="34">
        <f>'Service points'!F78</f>
        <v>0</v>
      </c>
      <c r="E46" s="34">
        <f>'Service points'!F103</f>
        <v>0</v>
      </c>
      <c r="F46" s="34">
        <f>'Service points'!F128</f>
        <v>0</v>
      </c>
      <c r="G46" s="34">
        <f>'Service points'!F153</f>
        <v>0</v>
      </c>
      <c r="H46" s="111"/>
    </row>
    <row r="47" spans="1:8" ht="15" thickBot="1" x14ac:dyDescent="0.2">
      <c r="A47" s="113" t="s">
        <v>43</v>
      </c>
      <c r="B47" s="45">
        <f>B46</f>
        <v>0</v>
      </c>
      <c r="C47" s="45">
        <f>B47</f>
        <v>0</v>
      </c>
      <c r="D47" s="45">
        <f t="shared" ref="D47:G47" si="1">D46+C47</f>
        <v>0</v>
      </c>
      <c r="E47" s="45">
        <f t="shared" si="1"/>
        <v>0</v>
      </c>
      <c r="F47" s="45">
        <f t="shared" si="1"/>
        <v>0</v>
      </c>
      <c r="G47" s="45">
        <f t="shared" si="1"/>
        <v>0</v>
      </c>
      <c r="H47" s="114"/>
    </row>
    <row r="49" spans="1:8" x14ac:dyDescent="0.15">
      <c r="A49" s="40"/>
      <c r="B49" s="40"/>
      <c r="C49" s="40"/>
      <c r="D49" s="40"/>
      <c r="E49" s="40"/>
      <c r="F49" s="40"/>
      <c r="G49" s="40"/>
      <c r="H49" s="40"/>
    </row>
    <row r="50" spans="1:8" ht="15" x14ac:dyDescent="0.2">
      <c r="A50" s="41"/>
      <c r="B50" s="41"/>
      <c r="C50" s="41"/>
      <c r="D50" s="41"/>
      <c r="E50" s="41"/>
      <c r="F50" s="41"/>
      <c r="G50" s="41"/>
      <c r="H50" s="41"/>
    </row>
    <row r="51" spans="1:8" ht="15" x14ac:dyDescent="0.2">
      <c r="A51" s="41"/>
      <c r="B51" s="41"/>
      <c r="C51" s="41"/>
      <c r="D51" s="41"/>
      <c r="E51" s="41"/>
      <c r="F51" s="41"/>
      <c r="G51" s="41"/>
      <c r="H51" s="41"/>
    </row>
    <row r="52" spans="1:8" ht="15" x14ac:dyDescent="0.2">
      <c r="A52" s="16"/>
      <c r="B52" s="38"/>
      <c r="C52" s="38"/>
      <c r="D52" s="38"/>
      <c r="E52" s="38"/>
      <c r="F52" s="38"/>
      <c r="G52" s="38"/>
      <c r="H52" s="38"/>
    </row>
    <row r="53" spans="1:8" x14ac:dyDescent="0.15">
      <c r="A53" s="38"/>
      <c r="B53" s="38"/>
      <c r="C53" s="38"/>
      <c r="D53" s="38"/>
      <c r="E53" s="38"/>
      <c r="F53" s="38"/>
      <c r="G53" s="38"/>
      <c r="H53" s="38"/>
    </row>
    <row r="54" spans="1:8" x14ac:dyDescent="0.15">
      <c r="A54" s="38"/>
      <c r="B54" s="38"/>
      <c r="C54" s="38"/>
      <c r="D54" s="38"/>
      <c r="E54" s="38"/>
      <c r="F54" s="38"/>
      <c r="G54" s="38"/>
      <c r="H54" s="38"/>
    </row>
    <row r="55" spans="1:8" x14ac:dyDescent="0.15">
      <c r="A55" s="38"/>
      <c r="B55" s="38"/>
      <c r="C55" s="38"/>
      <c r="D55" s="38"/>
      <c r="E55" s="38"/>
      <c r="F55" s="38"/>
      <c r="G55" s="38"/>
      <c r="H55" s="38"/>
    </row>
    <row r="56" spans="1:8" ht="15" x14ac:dyDescent="0.2">
      <c r="A56" s="39"/>
      <c r="B56" s="38"/>
      <c r="C56" s="38"/>
      <c r="D56" s="38"/>
      <c r="E56" s="38"/>
      <c r="F56" s="38"/>
      <c r="G56" s="38"/>
      <c r="H56" s="38"/>
    </row>
  </sheetData>
  <sheetProtection selectLockedCells="1" selectUnlockedCells="1"/>
  <mergeCells count="9">
    <mergeCell ref="I18:M21"/>
    <mergeCell ref="H25:H27"/>
    <mergeCell ref="H29:H31"/>
    <mergeCell ref="A1:H1"/>
    <mergeCell ref="A2:H2"/>
    <mergeCell ref="A4:B4"/>
    <mergeCell ref="H9:H11"/>
    <mergeCell ref="H13:H15"/>
    <mergeCell ref="C4:F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A8002-0236-4C44-A55C-2A583E4E430E}">
  <dimension ref="A1:H48"/>
  <sheetViews>
    <sheetView zoomScale="85" zoomScaleNormal="85" workbookViewId="0">
      <selection activeCell="C4" sqref="C4:F4"/>
    </sheetView>
  </sheetViews>
  <sheetFormatPr baseColWidth="10" defaultColWidth="8.83203125" defaultRowHeight="14" x14ac:dyDescent="0.15"/>
  <cols>
    <col min="1" max="1" width="37.33203125" customWidth="1"/>
    <col min="2" max="2" width="17.33203125" customWidth="1"/>
    <col min="3" max="3" width="17.1640625" customWidth="1"/>
    <col min="4" max="4" width="17.83203125" customWidth="1"/>
    <col min="5" max="5" width="16.6640625" customWidth="1"/>
    <col min="6" max="6" width="17.5" customWidth="1"/>
    <col min="7" max="7" width="17.1640625" bestFit="1" customWidth="1"/>
    <col min="8" max="8" width="18.33203125" customWidth="1"/>
  </cols>
  <sheetData>
    <row r="1" spans="1:8" ht="15" x14ac:dyDescent="0.2">
      <c r="A1" s="415" t="s">
        <v>125</v>
      </c>
      <c r="B1" s="416"/>
      <c r="C1" s="416"/>
      <c r="D1" s="416"/>
      <c r="E1" s="416"/>
      <c r="F1" s="416"/>
      <c r="G1" s="416"/>
      <c r="H1" s="417"/>
    </row>
    <row r="2" spans="1:8" s="38" customFormat="1" ht="77" customHeight="1" x14ac:dyDescent="0.15">
      <c r="A2" s="426" t="s">
        <v>239</v>
      </c>
      <c r="B2" s="427"/>
      <c r="C2" s="427"/>
      <c r="D2" s="427"/>
      <c r="E2" s="427"/>
      <c r="F2" s="427"/>
      <c r="G2" s="427"/>
      <c r="H2" s="428"/>
    </row>
    <row r="3" spans="1:8" x14ac:dyDescent="0.15">
      <c r="A3" s="257"/>
      <c r="B3" s="249"/>
      <c r="C3" s="249"/>
      <c r="D3" s="249"/>
      <c r="E3" s="249"/>
      <c r="F3" s="249"/>
      <c r="G3" s="249"/>
      <c r="H3" s="274"/>
    </row>
    <row r="4" spans="1:8" s="58" customFormat="1" ht="18" x14ac:dyDescent="0.2">
      <c r="A4" s="421" t="str">
        <f>CONCATENATE("Faculty name: ",T('Teaching points'!D2))</f>
        <v xml:space="preserve">Faculty name: </v>
      </c>
      <c r="B4" s="422"/>
      <c r="C4" s="423" t="s">
        <v>495</v>
      </c>
      <c r="D4" s="424"/>
      <c r="E4" s="424"/>
      <c r="F4" s="425"/>
      <c r="G4" s="249"/>
      <c r="H4" s="274"/>
    </row>
    <row r="5" spans="1:8" s="58" customFormat="1" ht="31.5" customHeight="1" x14ac:dyDescent="0.2">
      <c r="A5" s="257"/>
      <c r="B5" s="249"/>
      <c r="C5" s="249"/>
      <c r="D5" s="249"/>
      <c r="E5" s="249"/>
      <c r="F5" s="249"/>
      <c r="G5" s="293" t="s">
        <v>242</v>
      </c>
      <c r="H5" s="274"/>
    </row>
    <row r="6" spans="1:8" s="38" customFormat="1" ht="16" thickBot="1" x14ac:dyDescent="0.25">
      <c r="A6" s="257"/>
      <c r="B6" s="294" t="str">
        <f>CONCATENATE("Year 1: ",'Service points'!C5)</f>
        <v xml:space="preserve">Year 1: </v>
      </c>
      <c r="C6" s="294" t="str">
        <f>CONCATENATE("Year 2: ",'Service points'!C30)</f>
        <v xml:space="preserve">Year 2: </v>
      </c>
      <c r="D6" s="294" t="str">
        <f>CONCATENATE("Year 3: ",'Service points'!C55)</f>
        <v xml:space="preserve">Year 3: </v>
      </c>
      <c r="E6" s="294" t="str">
        <f>CONCATENATE("Year 4: ",'Service points'!C80)</f>
        <v xml:space="preserve">Year 4: </v>
      </c>
      <c r="F6" s="294" t="str">
        <f>CONCATENATE("Year 5: ",'Service points'!C105)</f>
        <v xml:space="preserve">Year 5: </v>
      </c>
      <c r="G6" s="294" t="str">
        <f>CONCATENATE("Year 6: ",'Service points'!C130)</f>
        <v xml:space="preserve">Year 6: </v>
      </c>
      <c r="H6" s="275" t="s">
        <v>22</v>
      </c>
    </row>
    <row r="7" spans="1:8" s="38" customFormat="1" ht="17" thickTop="1" thickBot="1" x14ac:dyDescent="0.25">
      <c r="A7" s="276" t="s">
        <v>24</v>
      </c>
      <c r="B7" s="269"/>
      <c r="C7" s="269"/>
      <c r="D7" s="269"/>
      <c r="E7" s="269"/>
      <c r="F7" s="269"/>
      <c r="G7" s="270"/>
      <c r="H7" s="277"/>
    </row>
    <row r="8" spans="1:8" s="38" customFormat="1" ht="15" x14ac:dyDescent="0.2">
      <c r="A8" s="278" t="s">
        <v>35</v>
      </c>
      <c r="B8" s="76"/>
      <c r="C8" s="76"/>
      <c r="D8" s="76"/>
      <c r="E8" s="76"/>
      <c r="F8" s="76"/>
      <c r="G8" s="107"/>
      <c r="H8" s="279"/>
    </row>
    <row r="9" spans="1:8" s="38" customFormat="1" ht="14" customHeight="1" x14ac:dyDescent="0.15">
      <c r="A9" s="126" t="s">
        <v>25</v>
      </c>
      <c r="B9" s="53" t="s">
        <v>26</v>
      </c>
      <c r="C9" s="53" t="s">
        <v>26</v>
      </c>
      <c r="D9" s="53" t="s">
        <v>26</v>
      </c>
      <c r="E9" s="53" t="s">
        <v>26</v>
      </c>
      <c r="F9" s="53" t="s">
        <v>26</v>
      </c>
      <c r="G9" s="53" t="s">
        <v>26</v>
      </c>
      <c r="H9" s="412" t="s">
        <v>29</v>
      </c>
    </row>
    <row r="10" spans="1:8" s="38" customFormat="1" ht="14" customHeight="1" x14ac:dyDescent="0.15">
      <c r="A10" s="108" t="s">
        <v>34</v>
      </c>
      <c r="B10" s="50" t="s">
        <v>28</v>
      </c>
      <c r="C10" s="50" t="s">
        <v>28</v>
      </c>
      <c r="D10" s="50" t="s">
        <v>28</v>
      </c>
      <c r="E10" s="50" t="s">
        <v>28</v>
      </c>
      <c r="F10" s="50" t="s">
        <v>28</v>
      </c>
      <c r="G10" s="50" t="s">
        <v>28</v>
      </c>
      <c r="H10" s="413"/>
    </row>
    <row r="11" spans="1:8" s="38" customFormat="1" ht="14" customHeight="1" x14ac:dyDescent="0.15">
      <c r="A11" s="108" t="s">
        <v>237</v>
      </c>
      <c r="B11" s="50">
        <v>2</v>
      </c>
      <c r="C11" s="50">
        <v>4</v>
      </c>
      <c r="D11" s="50">
        <v>6</v>
      </c>
      <c r="E11" s="50">
        <v>8</v>
      </c>
      <c r="F11" s="50">
        <v>10</v>
      </c>
      <c r="G11" s="50">
        <v>12</v>
      </c>
      <c r="H11" s="414"/>
    </row>
    <row r="12" spans="1:8" s="38" customFormat="1" ht="6" customHeight="1" x14ac:dyDescent="0.2">
      <c r="A12" s="109"/>
      <c r="B12" s="51"/>
      <c r="C12" s="51"/>
      <c r="D12" s="51"/>
      <c r="E12" s="51"/>
      <c r="F12" s="51"/>
      <c r="G12" s="52"/>
      <c r="H12" s="110"/>
    </row>
    <row r="13" spans="1:8" s="38" customFormat="1" ht="14" customHeight="1" x14ac:dyDescent="0.15">
      <c r="A13" s="108" t="s">
        <v>25</v>
      </c>
      <c r="B13" s="50" t="s">
        <v>26</v>
      </c>
      <c r="C13" s="50" t="s">
        <v>26</v>
      </c>
      <c r="D13" s="50" t="s">
        <v>26</v>
      </c>
      <c r="E13" s="50" t="s">
        <v>26</v>
      </c>
      <c r="F13" s="50" t="s">
        <v>26</v>
      </c>
      <c r="G13" s="50" t="s">
        <v>26</v>
      </c>
      <c r="H13" s="412" t="s">
        <v>31</v>
      </c>
    </row>
    <row r="14" spans="1:8" s="38" customFormat="1" ht="14" customHeight="1" x14ac:dyDescent="0.15">
      <c r="A14" s="108" t="s">
        <v>27</v>
      </c>
      <c r="B14" s="50" t="s">
        <v>30</v>
      </c>
      <c r="C14" s="50" t="s">
        <v>30</v>
      </c>
      <c r="D14" s="50" t="s">
        <v>30</v>
      </c>
      <c r="E14" s="50" t="s">
        <v>30</v>
      </c>
      <c r="F14" s="50" t="s">
        <v>30</v>
      </c>
      <c r="G14" s="50" t="s">
        <v>30</v>
      </c>
      <c r="H14" s="413"/>
    </row>
    <row r="15" spans="1:8" s="38" customFormat="1" ht="14" customHeight="1" thickBot="1" x14ac:dyDescent="0.2">
      <c r="A15" s="280" t="s">
        <v>237</v>
      </c>
      <c r="B15" s="54">
        <v>4</v>
      </c>
      <c r="C15" s="54">
        <v>6</v>
      </c>
      <c r="D15" s="54">
        <v>8</v>
      </c>
      <c r="E15" s="54">
        <v>10</v>
      </c>
      <c r="F15" s="54">
        <v>12</v>
      </c>
      <c r="G15" s="54">
        <v>15</v>
      </c>
      <c r="H15" s="413"/>
    </row>
    <row r="16" spans="1:8" s="38" customFormat="1" ht="15" x14ac:dyDescent="0.2">
      <c r="A16" s="89"/>
      <c r="B16" s="75"/>
      <c r="C16" s="75"/>
      <c r="D16" s="75"/>
      <c r="E16" s="75"/>
      <c r="F16" s="75"/>
      <c r="G16" s="75"/>
      <c r="H16" s="281"/>
    </row>
    <row r="17" spans="1:8" s="38" customFormat="1" ht="15" x14ac:dyDescent="0.2">
      <c r="A17" s="282" t="s">
        <v>39</v>
      </c>
      <c r="B17" s="260"/>
      <c r="C17" s="260"/>
      <c r="D17" s="260"/>
      <c r="E17" s="260"/>
      <c r="F17" s="260"/>
      <c r="G17" s="260"/>
      <c r="H17" s="261"/>
    </row>
    <row r="18" spans="1:8" s="38" customFormat="1" x14ac:dyDescent="0.15">
      <c r="A18" s="283" t="s">
        <v>36</v>
      </c>
      <c r="B18" s="46">
        <f>IF(ISNUMBER('Teaching points'!Q32),'Teaching points'!Q32,'Teaching points'!H32)</f>
        <v>0</v>
      </c>
      <c r="C18" s="46">
        <f>IF(ISNUMBER('Teaching points'!Q62),'Teaching points'!Q62,'Teaching points'!H62)</f>
        <v>0</v>
      </c>
      <c r="D18" s="46">
        <f>IF(ISNUMBER('Teaching points'!Q92),'Teaching points'!Q92,'Teaching points'!H92)</f>
        <v>0</v>
      </c>
      <c r="E18" s="46">
        <f>IF(ISNUMBER('Teaching points'!$Q122),'Teaching points'!$Q122,'Teaching points'!$H122)</f>
        <v>0</v>
      </c>
      <c r="F18" s="46">
        <f>IF(ISNUMBER('Teaching points'!$Q152),'Teaching points'!$Q152,'Teaching points'!$H152)</f>
        <v>0</v>
      </c>
      <c r="G18" s="46">
        <f>IF(ISNUMBER('Teaching points'!$Q182),'Teaching points'!$Q182,'Teaching points'!$H182)</f>
        <v>0</v>
      </c>
      <c r="H18" s="111"/>
    </row>
    <row r="19" spans="1:8" s="38" customFormat="1" x14ac:dyDescent="0.15">
      <c r="A19" s="112" t="s">
        <v>37</v>
      </c>
      <c r="B19" s="34">
        <f>IF(ISNUMBER('Teaching points'!P32),'Teaching points'!P32,'Teaching points'!G32)</f>
        <v>0</v>
      </c>
      <c r="C19" s="34">
        <f>IF(ISNUMBER('Teaching points'!P62),'Teaching points'!P62,'Teaching points'!G62)</f>
        <v>0</v>
      </c>
      <c r="D19" s="34">
        <f>IF(ISNUMBER('Teaching points'!P92),'Teaching points'!P92,'Teaching points'!G92)</f>
        <v>0</v>
      </c>
      <c r="E19" s="34">
        <f>IF(ISNUMBER('Teaching points'!$P122),'Teaching points'!$P122,'Teaching points'!$G122)</f>
        <v>0</v>
      </c>
      <c r="F19" s="34">
        <f>IF(ISNUMBER('Teaching points'!$P152),'Teaching points'!$P152,'Teaching points'!$G152)</f>
        <v>0</v>
      </c>
      <c r="G19" s="34">
        <f>IF(ISNUMBER('Teaching points'!$P182),'Teaching points'!$P182,'Teaching points'!$G182)</f>
        <v>0</v>
      </c>
      <c r="H19" s="111"/>
    </row>
    <row r="20" spans="1:8" s="38" customFormat="1" x14ac:dyDescent="0.15">
      <c r="A20" s="112" t="s">
        <v>32</v>
      </c>
      <c r="B20" s="34">
        <f>'Teaching points'!F32</f>
        <v>0</v>
      </c>
      <c r="C20" s="34">
        <f>'Teaching points'!F62</f>
        <v>0</v>
      </c>
      <c r="D20" s="34">
        <f>'Teaching points'!F92</f>
        <v>0</v>
      </c>
      <c r="E20" s="34">
        <f>'Teaching points'!F122</f>
        <v>0</v>
      </c>
      <c r="F20" s="34">
        <f>'Teaching points'!F152</f>
        <v>0</v>
      </c>
      <c r="G20" s="34">
        <f>'Teaching points'!F182</f>
        <v>0</v>
      </c>
      <c r="H20" s="111"/>
    </row>
    <row r="21" spans="1:8" s="38" customFormat="1" ht="15" thickBot="1" x14ac:dyDescent="0.2">
      <c r="A21" s="284" t="s">
        <v>33</v>
      </c>
      <c r="B21" s="48">
        <f>B20</f>
        <v>0</v>
      </c>
      <c r="C21" s="48">
        <f>B21+C20</f>
        <v>0</v>
      </c>
      <c r="D21" s="48">
        <f>C21+D20</f>
        <v>0</v>
      </c>
      <c r="E21" s="48">
        <f>D21+E20</f>
        <v>0</v>
      </c>
      <c r="F21" s="48">
        <f>E21+F20</f>
        <v>0</v>
      </c>
      <c r="G21" s="48">
        <f>F21+G20</f>
        <v>0</v>
      </c>
      <c r="H21" s="285"/>
    </row>
    <row r="22" spans="1:8" ht="30" customHeight="1" thickTop="1" thickBot="1" x14ac:dyDescent="0.2">
      <c r="A22" s="257"/>
      <c r="B22" s="249"/>
      <c r="C22" s="249"/>
      <c r="D22" s="249"/>
      <c r="E22" s="249"/>
      <c r="F22" s="249"/>
      <c r="G22" s="249"/>
      <c r="H22" s="274"/>
    </row>
    <row r="23" spans="1:8" s="38" customFormat="1" ht="17" thickTop="1" thickBot="1" x14ac:dyDescent="0.25">
      <c r="A23" s="286" t="s">
        <v>38</v>
      </c>
      <c r="B23" s="115"/>
      <c r="C23" s="115"/>
      <c r="D23" s="115"/>
      <c r="E23" s="115"/>
      <c r="F23" s="115"/>
      <c r="G23" s="116"/>
      <c r="H23" s="287"/>
    </row>
    <row r="24" spans="1:8" s="38" customFormat="1" ht="15" x14ac:dyDescent="0.2">
      <c r="A24" s="278" t="s">
        <v>35</v>
      </c>
      <c r="B24" s="76"/>
      <c r="C24" s="76"/>
      <c r="D24" s="76"/>
      <c r="E24" s="76"/>
      <c r="F24" s="76"/>
      <c r="G24" s="107"/>
      <c r="H24" s="125"/>
    </row>
    <row r="25" spans="1:8" x14ac:dyDescent="0.15">
      <c r="A25" s="126" t="s">
        <v>238</v>
      </c>
      <c r="B25" s="53">
        <v>0</v>
      </c>
      <c r="C25" s="53">
        <v>1</v>
      </c>
      <c r="D25" s="53">
        <v>1</v>
      </c>
      <c r="E25" s="53">
        <v>2</v>
      </c>
      <c r="F25" s="53">
        <v>3</v>
      </c>
      <c r="G25" s="53">
        <v>4</v>
      </c>
      <c r="H25" s="412" t="s">
        <v>29</v>
      </c>
    </row>
    <row r="26" spans="1:8" x14ac:dyDescent="0.15">
      <c r="A26" s="108" t="s">
        <v>241</v>
      </c>
      <c r="B26" s="49"/>
      <c r="C26" s="49"/>
      <c r="D26" s="49"/>
      <c r="E26" s="49"/>
      <c r="F26" s="49"/>
      <c r="G26" s="50">
        <v>1</v>
      </c>
      <c r="H26" s="413"/>
    </row>
    <row r="27" spans="1:8" x14ac:dyDescent="0.15">
      <c r="A27" s="108" t="s">
        <v>237</v>
      </c>
      <c r="B27" s="50">
        <v>2</v>
      </c>
      <c r="C27" s="50">
        <v>6</v>
      </c>
      <c r="D27" s="50">
        <v>10</v>
      </c>
      <c r="E27" s="50">
        <v>14</v>
      </c>
      <c r="F27" s="50">
        <v>18</v>
      </c>
      <c r="G27" s="50">
        <v>20</v>
      </c>
      <c r="H27" s="414"/>
    </row>
    <row r="28" spans="1:8" ht="6" customHeight="1" x14ac:dyDescent="0.2">
      <c r="A28" s="109"/>
      <c r="B28" s="51"/>
      <c r="C28" s="51"/>
      <c r="D28" s="51"/>
      <c r="E28" s="51"/>
      <c r="F28" s="51"/>
      <c r="G28" s="52"/>
      <c r="H28" s="110"/>
    </row>
    <row r="29" spans="1:8" x14ac:dyDescent="0.15">
      <c r="A29" s="108" t="s">
        <v>238</v>
      </c>
      <c r="B29" s="50">
        <v>1</v>
      </c>
      <c r="C29" s="50">
        <v>2</v>
      </c>
      <c r="D29" s="50">
        <v>2</v>
      </c>
      <c r="E29" s="50">
        <v>3</v>
      </c>
      <c r="F29" s="50">
        <v>4</v>
      </c>
      <c r="G29" s="50">
        <v>5</v>
      </c>
      <c r="H29" s="412" t="s">
        <v>31</v>
      </c>
    </row>
    <row r="30" spans="1:8" x14ac:dyDescent="0.15">
      <c r="A30" s="108" t="s">
        <v>240</v>
      </c>
      <c r="B30" s="49"/>
      <c r="C30" s="49"/>
      <c r="D30" s="49"/>
      <c r="E30" s="49"/>
      <c r="F30" s="49"/>
      <c r="G30" s="50">
        <v>2</v>
      </c>
      <c r="H30" s="413"/>
    </row>
    <row r="31" spans="1:8" x14ac:dyDescent="0.15">
      <c r="A31" s="127" t="s">
        <v>237</v>
      </c>
      <c r="B31" s="55">
        <v>4</v>
      </c>
      <c r="C31" s="55">
        <v>8</v>
      </c>
      <c r="D31" s="55">
        <v>12</v>
      </c>
      <c r="E31" s="55">
        <v>16</v>
      </c>
      <c r="F31" s="55">
        <v>20</v>
      </c>
      <c r="G31" s="55">
        <v>24</v>
      </c>
      <c r="H31" s="413"/>
    </row>
    <row r="32" spans="1:8" ht="15" x14ac:dyDescent="0.2">
      <c r="A32" s="89"/>
      <c r="B32" s="75"/>
      <c r="C32" s="75"/>
      <c r="D32" s="75"/>
      <c r="E32" s="75"/>
      <c r="F32" s="75"/>
      <c r="G32" s="75"/>
      <c r="H32" s="281"/>
    </row>
    <row r="33" spans="1:8" ht="15" x14ac:dyDescent="0.2">
      <c r="A33" s="288" t="s">
        <v>39</v>
      </c>
      <c r="B33" s="260"/>
      <c r="C33" s="260"/>
      <c r="D33" s="260"/>
      <c r="E33" s="260"/>
      <c r="F33" s="260"/>
      <c r="G33" s="260"/>
      <c r="H33" s="261"/>
    </row>
    <row r="34" spans="1:8" x14ac:dyDescent="0.15">
      <c r="A34" s="112" t="s">
        <v>40</v>
      </c>
      <c r="B34" s="129">
        <f>IF(ISBLANK('Research points'!$C$7),0,IF('Research points'!$F$7=1,IF('Research points'!$G$7="Yes",4,1),0))+IF(ISBLANK('Research points'!$C$8),0,IF('Research points'!$F$8=1,IF('Research points'!$G$8="Yes",4,1),0))+IF(ISBLANK('Research points'!$C$9),0,IF('Research points'!$F$9=1,IF('Research points'!$G$9="Yes",4,1),0))+IF(ISBLANK('Research points'!$C$10),0,IF('Research points'!$F$10=1,IF('Research points'!$G$10="Yes",4,1),0))+IF(ISBLANK('Research points'!$C$11),0,IF('Research points'!$F$11=1,IF('Research points'!$G$11="Yes",4,1),0))</f>
        <v>0</v>
      </c>
      <c r="C34" s="129">
        <f>IF(ISBLANK('Research points'!$C$7),0,IF('Research points'!$F$7&lt;3,IF('Research points'!$G$7="Yes",4,1),0))+IF(ISBLANK('Research points'!$C$8),0,IF('Research points'!$F$8&lt;3,IF('Research points'!$G$8="Yes",4,1),0))+IF(ISBLANK('Research points'!$C$9),0,IF('Research points'!$F$9&lt;3,IF('Research points'!$G$9="Yes",4,1),0))+IF(ISBLANK('Research points'!$C$10),0,IF('Research points'!$F$10&lt;3,IF('Research points'!$G$10="Yes",4,1),0))+IF(ISBLANK('Research points'!$C$11),0,IF('Research points'!$F$11&lt;3,IF('Research points'!$G$11="Yes",4,1),0))</f>
        <v>0</v>
      </c>
      <c r="D34" s="129">
        <f>IF(ISBLANK('Research points'!$C$7),0,IF('Research points'!$F$7&lt;4,IF('Research points'!$G$7="Yes",4,1),0))+IF(ISBLANK('Research points'!$C$8),0,IF('Research points'!$F$8&lt;4,IF('Research points'!$G$8="Yes",4,1),0))+IF(ISBLANK('Research points'!$C$9),0,IF('Research points'!$F$9&lt;4,IF('Research points'!$G$9="Yes",4,1),0))+IF(ISBLANK('Research points'!$C$10),0,IF('Research points'!$F$10&lt;4,IF('Research points'!$G$10="Yes",4,1),0))+IF(ISBLANK('Research points'!$C$11),0,IF('Research points'!$F$11&lt;4,IF('Research points'!$G$11="Yes",4,1),0))</f>
        <v>0</v>
      </c>
      <c r="E34" s="129">
        <f>IF(ISBLANK('Research points'!$C$7),0,IF('Research points'!$F$7&lt;5,IF('Research points'!$G$7="Yes",4,1),0))+IF(ISBLANK('Research points'!$C$8),0,IF('Research points'!$F$8&lt;5,IF('Research points'!$G$8="Yes",4,1),0))+IF(ISBLANK('Research points'!$C$9),0,IF('Research points'!$F$9&lt;5,IF('Research points'!$G$9="Yes",4,1),0))+IF(ISBLANK('Research points'!$C$10),0,IF('Research points'!$F$10&lt;5,IF('Research points'!$G$10="Yes",4,1),0))+IF(ISBLANK('Research points'!$C$11),0,IF('Research points'!$F$11&lt;5,IF('Research points'!$G$11="Yes",4,1),0))</f>
        <v>0</v>
      </c>
      <c r="F34" s="129">
        <f>IF(ISBLANK('Research points'!$C$7),0,IF('Research points'!$F$7&lt;6,IF('Research points'!$G$7="Yes",4,1),0))+IF(ISBLANK('Research points'!$C$8),0,IF('Research points'!$F$8&lt;6,IF('Research points'!$G$8="Yes",4,1),0))+IF(ISBLANK('Research points'!$C$9),0,IF('Research points'!$F$9&lt;6,IF('Research points'!$G$9="Yes",4,1),0))+IF(ISBLANK('Research points'!$C$10),0,IF('Research points'!$F$10&lt;6,IF('Research points'!$G$10="Yes",4,1),0))+IF(ISBLANK('Research points'!$C$11),0,IF('Research points'!$F$11&lt;6,IF('Research points'!$G$11="Yes",4,1),0))</f>
        <v>0</v>
      </c>
      <c r="G34" s="129">
        <f>IF(ISBLANK('Research points'!$C$7),0,IF('Research points'!$G$7="Yes",4,1))+IF(ISBLANK('Research points'!$C$8),0,IF('Research points'!$G$8="Yes",4,1))+IF(ISBLANK('Research points'!$C$9),0,IF('Research points'!$G$9="Yes",4,1))+IF(ISBLANK('Research points'!$C$10),0,IF('Research points'!$G$10="Yes",4,1))+IF(ISBLANK('Research points'!$C$11),0,IF('Research points'!$G$11="Yes",4,1))</f>
        <v>0</v>
      </c>
      <c r="H34" s="111"/>
    </row>
    <row r="35" spans="1:8" x14ac:dyDescent="0.15">
      <c r="A35" s="112" t="s">
        <v>41</v>
      </c>
      <c r="B35" s="129">
        <f>IF(ISBLANK('Research points'!$C$7),0,IF('Research points'!$F$7=1,IF('Research points'!$H$7="Yes",1,0),0))+IF(ISBLANK('Research points'!$C$8),0,IF('Research points'!$F$8=1,IF('Research points'!$H$8="Yes",1,0),0))+IF(ISBLANK('Research points'!$C$9),0,IF('Research points'!$F$9=1,IF('Research points'!$H$9="Yes",1,0),0))+IF(ISBLANK('Research points'!$C$10),0,IF('Research points'!$F$10=1,IF('Research points'!$H$10="Yes",1,0),0))+IF(ISBLANK('Research points'!$C$11),0,IF('Research points'!$F$11=1,IF('Research points'!$H$11="Yes",1,0),0))</f>
        <v>0</v>
      </c>
      <c r="C35" s="129">
        <f>IF(ISBLANK('Research points'!$C$7),0,IF('Research points'!$F$7&lt;3,IF('Research points'!$H$7="Yes",1,0),0))+IF(ISBLANK('Research points'!$C$8),0,IF('Research points'!$F$8&lt;3,IF('Research points'!$H$8="Yes",1,0),0))+IF(ISBLANK('Research points'!$C$9),0,IF('Research points'!$F$9&lt;3,IF('Research points'!$H$9="Yes",1,0),0))+IF(ISBLANK('Research points'!$C$10),0,IF('Research points'!$F$10&lt;3,IF('Research points'!$H$10="Yes",1,0),0))+IF(ISBLANK('Research points'!$C$11),0,IF('Research points'!$F$11&lt;3,IF('Research points'!$H$11="Yes",1,0),0))</f>
        <v>0</v>
      </c>
      <c r="D35" s="129">
        <f>IF(ISBLANK('Research points'!$C$7),0,IF('Research points'!$F$7&lt;4,IF('Research points'!$H$7="Yes",1,0),0))+IF(ISBLANK('Research points'!$C$8),0,IF('Research points'!$F$8&lt;4,IF('Research points'!$H$8="Yes",1,0),0))+IF(ISBLANK('Research points'!$C$9),0,IF('Research points'!$F$9&lt;4,IF('Research points'!$H$9="Yes",1,0),0))+IF(ISBLANK('Research points'!$C$10),0,IF('Research points'!$F$10&lt;4,IF('Research points'!$H$10="Yes",1,0),0))+IF(ISBLANK('Research points'!$C$11),0,IF('Research points'!$F$11&lt;4,IF('Research points'!$H$11="Yes",1,0),0))</f>
        <v>0</v>
      </c>
      <c r="E35" s="129">
        <f>IF(ISBLANK('Research points'!$C$7),0,IF('Research points'!$F$7&lt;5,IF('Research points'!$H$7="Yes",1,0),0))+IF(ISBLANK('Research points'!$C$8),0,IF('Research points'!$F$8&lt;5,IF('Research points'!$H$8="Yes",1,0),0))+IF(ISBLANK('Research points'!$C$9),0,IF('Research points'!$F$9&lt;5,IF('Research points'!$H$9="Yes",1,0),0))+IF(ISBLANK('Research points'!$C$10),0,IF('Research points'!$F$10&lt;5,IF('Research points'!$H$10="Yes",1,0),0))+IF(ISBLANK('Research points'!$C$11),0,IF('Research points'!$F$11&lt;5,IF('Research points'!$H$11="Yes",1,0),0))</f>
        <v>0</v>
      </c>
      <c r="F35" s="129">
        <f>IF(ISBLANK('Research points'!$C$7),0,IF('Research points'!$F$7&lt;6,IF('Research points'!$H$7="Yes",1,0),0))+IF(ISBLANK('Research points'!$C$8),0,IF('Research points'!$F$8&lt;6,IF('Research points'!$H$8="Yes",1,0),0))+IF(ISBLANK('Research points'!$C$9),0,IF('Research points'!$F$9&lt;6,IF('Research points'!$H$9="Yes",1,0),0))+IF(ISBLANK('Research points'!$C$10),0,IF('Research points'!$F$10&lt;6,IF('Research points'!$H$10="Yes",1,0),0))+IF(ISBLANK('Research points'!$C$11),0,IF('Research points'!$F$11&lt;6,IF('Research points'!$H$11="Yes",1,0),0))</f>
        <v>0</v>
      </c>
      <c r="G35" s="60">
        <f>COUNTIF('Research points'!$H8:$H12,"Yes")</f>
        <v>0</v>
      </c>
      <c r="H35" s="111"/>
    </row>
    <row r="36" spans="1:8" x14ac:dyDescent="0.15">
      <c r="A36" s="112" t="s">
        <v>42</v>
      </c>
      <c r="B36" s="34">
        <f>'Research points'!G34</f>
        <v>0</v>
      </c>
      <c r="C36" s="34">
        <f>'Research points'!G54</f>
        <v>0</v>
      </c>
      <c r="D36" s="34">
        <f>'Research points'!G74</f>
        <v>0</v>
      </c>
      <c r="E36" s="34">
        <f>'Research points'!G94</f>
        <v>0</v>
      </c>
      <c r="F36" s="34">
        <f>'Research points'!G114</f>
        <v>0</v>
      </c>
      <c r="G36" s="34">
        <f>'Research points'!G134</f>
        <v>0</v>
      </c>
      <c r="H36" s="111"/>
    </row>
    <row r="37" spans="1:8" ht="15" thickBot="1" x14ac:dyDescent="0.2">
      <c r="A37" s="284" t="s">
        <v>43</v>
      </c>
      <c r="B37" s="48">
        <f>B36</f>
        <v>0</v>
      </c>
      <c r="C37" s="48">
        <f>C36+B37</f>
        <v>0</v>
      </c>
      <c r="D37" s="48">
        <f t="shared" ref="D37:G37" si="0">D36+C37</f>
        <v>0</v>
      </c>
      <c r="E37" s="48">
        <f t="shared" si="0"/>
        <v>0</v>
      </c>
      <c r="F37" s="48">
        <f t="shared" si="0"/>
        <v>0</v>
      </c>
      <c r="G37" s="48">
        <f t="shared" si="0"/>
        <v>0</v>
      </c>
      <c r="H37" s="285"/>
    </row>
    <row r="38" spans="1:8" ht="15" thickTop="1" x14ac:dyDescent="0.15">
      <c r="A38" s="257"/>
      <c r="B38" s="249"/>
      <c r="C38" s="249"/>
      <c r="D38" s="249"/>
      <c r="E38" s="249"/>
      <c r="F38" s="249"/>
      <c r="G38" s="249"/>
      <c r="H38" s="274"/>
    </row>
    <row r="39" spans="1:8" ht="15" thickBot="1" x14ac:dyDescent="0.2">
      <c r="A39" s="257"/>
      <c r="B39" s="249"/>
      <c r="C39" s="249"/>
      <c r="D39" s="249"/>
      <c r="E39" s="249"/>
      <c r="F39" s="249"/>
      <c r="G39" s="249"/>
      <c r="H39" s="274"/>
    </row>
    <row r="40" spans="1:8" ht="17" thickTop="1" thickBot="1" x14ac:dyDescent="0.25">
      <c r="A40" s="289" t="s">
        <v>44</v>
      </c>
      <c r="B40" s="117"/>
      <c r="C40" s="117"/>
      <c r="D40" s="117"/>
      <c r="E40" s="117"/>
      <c r="F40" s="117"/>
      <c r="G40" s="118"/>
      <c r="H40" s="290"/>
    </row>
    <row r="41" spans="1:8" ht="15" x14ac:dyDescent="0.2">
      <c r="A41" s="278" t="s">
        <v>35</v>
      </c>
      <c r="B41" s="76"/>
      <c r="C41" s="76"/>
      <c r="D41" s="76"/>
      <c r="E41" s="76"/>
      <c r="F41" s="76"/>
      <c r="G41" s="107"/>
      <c r="H41" s="279"/>
    </row>
    <row r="42" spans="1:8" ht="15" x14ac:dyDescent="0.2">
      <c r="A42" s="126" t="s">
        <v>237</v>
      </c>
      <c r="B42" s="53">
        <v>4</v>
      </c>
      <c r="C42" s="53">
        <v>8</v>
      </c>
      <c r="D42" s="53">
        <v>12</v>
      </c>
      <c r="E42" s="56">
        <v>16</v>
      </c>
      <c r="F42" s="53">
        <v>20</v>
      </c>
      <c r="G42" s="53">
        <v>25</v>
      </c>
      <c r="H42" s="291" t="s">
        <v>29</v>
      </c>
    </row>
    <row r="43" spans="1:8" s="38" customFormat="1" ht="6" customHeight="1" x14ac:dyDescent="0.2">
      <c r="A43" s="109"/>
      <c r="B43" s="51"/>
      <c r="C43" s="51"/>
      <c r="D43" s="51"/>
      <c r="E43" s="51"/>
      <c r="F43" s="51"/>
      <c r="G43" s="52"/>
      <c r="H43" s="110"/>
    </row>
    <row r="44" spans="1:8" ht="15" x14ac:dyDescent="0.2">
      <c r="A44" s="127" t="s">
        <v>237</v>
      </c>
      <c r="B44" s="57">
        <v>6</v>
      </c>
      <c r="C44" s="55">
        <v>13</v>
      </c>
      <c r="D44" s="55">
        <v>20</v>
      </c>
      <c r="E44" s="55">
        <v>26</v>
      </c>
      <c r="F44" s="55">
        <v>33</v>
      </c>
      <c r="G44" s="55">
        <v>40</v>
      </c>
      <c r="H44" s="295" t="s">
        <v>31</v>
      </c>
    </row>
    <row r="45" spans="1:8" x14ac:dyDescent="0.15">
      <c r="A45" s="89"/>
      <c r="B45" s="260"/>
      <c r="C45" s="260"/>
      <c r="D45" s="260"/>
      <c r="E45" s="260"/>
      <c r="F45" s="260"/>
      <c r="G45" s="260"/>
      <c r="H45" s="261"/>
    </row>
    <row r="46" spans="1:8" ht="15" x14ac:dyDescent="0.2">
      <c r="A46" s="288" t="s">
        <v>39</v>
      </c>
      <c r="B46" s="260"/>
      <c r="C46" s="260"/>
      <c r="D46" s="260"/>
      <c r="E46" s="260"/>
      <c r="F46" s="260"/>
      <c r="G46" s="260"/>
      <c r="H46" s="261"/>
    </row>
    <row r="47" spans="1:8" x14ac:dyDescent="0.15">
      <c r="A47" s="112" t="s">
        <v>42</v>
      </c>
      <c r="B47" s="34">
        <f>'Service points'!F28</f>
        <v>0</v>
      </c>
      <c r="C47" s="34">
        <f>'Service points'!F53</f>
        <v>0</v>
      </c>
      <c r="D47" s="34">
        <f>'Service points'!F78</f>
        <v>0</v>
      </c>
      <c r="E47" s="34">
        <f>'Service points'!F103</f>
        <v>0</v>
      </c>
      <c r="F47" s="34">
        <f>'Service points'!F128</f>
        <v>0</v>
      </c>
      <c r="G47" s="34">
        <f>'Service points'!F153</f>
        <v>0</v>
      </c>
      <c r="H47" s="111"/>
    </row>
    <row r="48" spans="1:8" ht="15" thickBot="1" x14ac:dyDescent="0.2">
      <c r="A48" s="113" t="s">
        <v>43</v>
      </c>
      <c r="B48" s="45">
        <f>B47</f>
        <v>0</v>
      </c>
      <c r="C48" s="45">
        <f>C47+B48</f>
        <v>0</v>
      </c>
      <c r="D48" s="45">
        <f t="shared" ref="D48:G48" si="1">D47+C48</f>
        <v>0</v>
      </c>
      <c r="E48" s="45">
        <f t="shared" si="1"/>
        <v>0</v>
      </c>
      <c r="F48" s="45">
        <f t="shared" si="1"/>
        <v>0</v>
      </c>
      <c r="G48" s="45">
        <f t="shared" si="1"/>
        <v>0</v>
      </c>
      <c r="H48" s="114"/>
    </row>
  </sheetData>
  <sheetProtection selectLockedCells="1" selectUnlockedCells="1"/>
  <mergeCells count="8">
    <mergeCell ref="H25:H27"/>
    <mergeCell ref="H29:H31"/>
    <mergeCell ref="A1:H1"/>
    <mergeCell ref="A2:H2"/>
    <mergeCell ref="A4:B4"/>
    <mergeCell ref="H9:H11"/>
    <mergeCell ref="H13:H15"/>
    <mergeCell ref="C4:F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CDCED-012D-49C0-A4F4-D5BA97F533C9}">
  <dimension ref="A1:H49"/>
  <sheetViews>
    <sheetView topLeftCell="A28" zoomScale="85" zoomScaleNormal="85" workbookViewId="0">
      <selection activeCell="C4" sqref="C4:F4"/>
    </sheetView>
  </sheetViews>
  <sheetFormatPr baseColWidth="10" defaultColWidth="8.83203125" defaultRowHeight="14" x14ac:dyDescent="0.15"/>
  <cols>
    <col min="1" max="1" width="37.33203125" customWidth="1"/>
    <col min="2" max="2" width="17.33203125" customWidth="1"/>
    <col min="3" max="3" width="17.1640625" customWidth="1"/>
    <col min="4" max="4" width="17.83203125" customWidth="1"/>
    <col min="5" max="5" width="16.6640625" customWidth="1"/>
    <col min="6" max="6" width="17.5" customWidth="1"/>
    <col min="7" max="7" width="17.1640625" bestFit="1" customWidth="1"/>
    <col min="8" max="8" width="18.33203125" customWidth="1"/>
  </cols>
  <sheetData>
    <row r="1" spans="1:8" ht="15" x14ac:dyDescent="0.2">
      <c r="A1" s="415" t="s">
        <v>126</v>
      </c>
      <c r="B1" s="416"/>
      <c r="C1" s="416"/>
      <c r="D1" s="416"/>
      <c r="E1" s="416"/>
      <c r="F1" s="416"/>
      <c r="G1" s="416"/>
      <c r="H1" s="417"/>
    </row>
    <row r="2" spans="1:8" s="38" customFormat="1" ht="77" customHeight="1" x14ac:dyDescent="0.15">
      <c r="A2" s="426" t="s">
        <v>239</v>
      </c>
      <c r="B2" s="427"/>
      <c r="C2" s="427"/>
      <c r="D2" s="427"/>
      <c r="E2" s="427"/>
      <c r="F2" s="427"/>
      <c r="G2" s="427"/>
      <c r="H2" s="428"/>
    </row>
    <row r="3" spans="1:8" x14ac:dyDescent="0.15">
      <c r="A3" s="257"/>
      <c r="B3" s="249"/>
      <c r="C3" s="249"/>
      <c r="D3" s="249"/>
      <c r="E3" s="249"/>
      <c r="F3" s="249"/>
      <c r="G3" s="249"/>
      <c r="H3" s="274"/>
    </row>
    <row r="4" spans="1:8" s="58" customFormat="1" ht="18" x14ac:dyDescent="0.2">
      <c r="A4" s="421" t="str">
        <f>CONCATENATE("Faculty name: ",T('Teaching points'!D2))</f>
        <v xml:space="preserve">Faculty name: </v>
      </c>
      <c r="B4" s="422"/>
      <c r="C4" s="423" t="s">
        <v>495</v>
      </c>
      <c r="D4" s="424"/>
      <c r="E4" s="424"/>
      <c r="F4" s="425"/>
      <c r="G4" s="249"/>
      <c r="H4" s="274"/>
    </row>
    <row r="5" spans="1:8" s="58" customFormat="1" ht="29.5" customHeight="1" x14ac:dyDescent="0.15">
      <c r="A5" s="257"/>
      <c r="B5" s="249"/>
      <c r="C5" s="249"/>
      <c r="D5" s="249"/>
      <c r="E5" s="249"/>
      <c r="F5" s="249"/>
      <c r="G5" s="249"/>
      <c r="H5" s="274"/>
    </row>
    <row r="6" spans="1:8" s="38" customFormat="1" ht="16" thickBot="1" x14ac:dyDescent="0.25">
      <c r="A6" s="257"/>
      <c r="B6" s="294" t="str">
        <f>CONCATENATE("Year 1: ",'Service points'!C5)</f>
        <v xml:space="preserve">Year 1: </v>
      </c>
      <c r="C6" s="294" t="str">
        <f>CONCATENATE("Year 2: ",'Service points'!C30)</f>
        <v xml:space="preserve">Year 2: </v>
      </c>
      <c r="D6" s="294" t="str">
        <f>CONCATENATE("Year 3: ",'Service points'!C55)</f>
        <v xml:space="preserve">Year 3: </v>
      </c>
      <c r="E6" s="294" t="str">
        <f>CONCATENATE("Year 4: ",'Service points'!C80)</f>
        <v xml:space="preserve">Year 4: </v>
      </c>
      <c r="F6" s="294" t="str">
        <f>CONCATENATE("Year 5: ",'Service points'!C105)</f>
        <v xml:space="preserve">Year 5: </v>
      </c>
      <c r="G6" s="294" t="str">
        <f>CONCATENATE("Year 6: ",'Service points'!C130)</f>
        <v xml:space="preserve">Year 6: </v>
      </c>
      <c r="H6" s="275" t="s">
        <v>22</v>
      </c>
    </row>
    <row r="7" spans="1:8" s="38" customFormat="1" ht="17" thickTop="1" thickBot="1" x14ac:dyDescent="0.25">
      <c r="A7" s="276" t="s">
        <v>24</v>
      </c>
      <c r="B7" s="269"/>
      <c r="C7" s="269"/>
      <c r="D7" s="269"/>
      <c r="E7" s="269"/>
      <c r="F7" s="269"/>
      <c r="G7" s="270"/>
      <c r="H7" s="277"/>
    </row>
    <row r="8" spans="1:8" s="38" customFormat="1" ht="15" x14ac:dyDescent="0.2">
      <c r="A8" s="278" t="s">
        <v>35</v>
      </c>
      <c r="B8" s="76"/>
      <c r="C8" s="76"/>
      <c r="D8" s="76"/>
      <c r="E8" s="76"/>
      <c r="F8" s="76"/>
      <c r="G8" s="107"/>
      <c r="H8" s="279"/>
    </row>
    <row r="9" spans="1:8" s="38" customFormat="1" ht="14" customHeight="1" x14ac:dyDescent="0.15">
      <c r="A9" s="126" t="s">
        <v>25</v>
      </c>
      <c r="B9" s="53" t="s">
        <v>26</v>
      </c>
      <c r="C9" s="53" t="s">
        <v>26</v>
      </c>
      <c r="D9" s="53" t="s">
        <v>26</v>
      </c>
      <c r="E9" s="53" t="s">
        <v>26</v>
      </c>
      <c r="F9" s="53" t="s">
        <v>26</v>
      </c>
      <c r="G9" s="53" t="s">
        <v>26</v>
      </c>
      <c r="H9" s="412" t="s">
        <v>29</v>
      </c>
    </row>
    <row r="10" spans="1:8" s="38" customFormat="1" ht="14" customHeight="1" x14ac:dyDescent="0.15">
      <c r="A10" s="108" t="s">
        <v>34</v>
      </c>
      <c r="B10" s="50" t="s">
        <v>28</v>
      </c>
      <c r="C10" s="50" t="s">
        <v>28</v>
      </c>
      <c r="D10" s="50" t="s">
        <v>28</v>
      </c>
      <c r="E10" s="50" t="s">
        <v>28</v>
      </c>
      <c r="F10" s="50" t="s">
        <v>28</v>
      </c>
      <c r="G10" s="50" t="s">
        <v>28</v>
      </c>
      <c r="H10" s="413"/>
    </row>
    <row r="11" spans="1:8" s="38" customFormat="1" ht="14" customHeight="1" x14ac:dyDescent="0.15">
      <c r="A11" s="108" t="s">
        <v>237</v>
      </c>
      <c r="B11" s="50">
        <v>2</v>
      </c>
      <c r="C11" s="50">
        <v>4</v>
      </c>
      <c r="D11" s="50">
        <v>6</v>
      </c>
      <c r="E11" s="50">
        <v>8</v>
      </c>
      <c r="F11" s="50">
        <v>10</v>
      </c>
      <c r="G11" s="50">
        <v>12</v>
      </c>
      <c r="H11" s="414"/>
    </row>
    <row r="12" spans="1:8" s="38" customFormat="1" ht="6" customHeight="1" x14ac:dyDescent="0.2">
      <c r="A12" s="109"/>
      <c r="B12" s="51"/>
      <c r="C12" s="51"/>
      <c r="D12" s="51"/>
      <c r="E12" s="51"/>
      <c r="F12" s="51"/>
      <c r="G12" s="52"/>
      <c r="H12" s="110"/>
    </row>
    <row r="13" spans="1:8" s="38" customFormat="1" ht="14" customHeight="1" x14ac:dyDescent="0.15">
      <c r="A13" s="108" t="s">
        <v>25</v>
      </c>
      <c r="B13" s="50" t="s">
        <v>26</v>
      </c>
      <c r="C13" s="50" t="s">
        <v>26</v>
      </c>
      <c r="D13" s="50" t="s">
        <v>26</v>
      </c>
      <c r="E13" s="50" t="s">
        <v>26</v>
      </c>
      <c r="F13" s="50" t="s">
        <v>26</v>
      </c>
      <c r="G13" s="50" t="s">
        <v>26</v>
      </c>
      <c r="H13" s="412" t="s">
        <v>31</v>
      </c>
    </row>
    <row r="14" spans="1:8" s="38" customFormat="1" ht="14" customHeight="1" x14ac:dyDescent="0.15">
      <c r="A14" s="108" t="s">
        <v>27</v>
      </c>
      <c r="B14" s="50" t="s">
        <v>30</v>
      </c>
      <c r="C14" s="50" t="s">
        <v>30</v>
      </c>
      <c r="D14" s="50" t="s">
        <v>30</v>
      </c>
      <c r="E14" s="50" t="s">
        <v>30</v>
      </c>
      <c r="F14" s="50" t="s">
        <v>30</v>
      </c>
      <c r="G14" s="50" t="s">
        <v>30</v>
      </c>
      <c r="H14" s="413"/>
    </row>
    <row r="15" spans="1:8" s="38" customFormat="1" ht="14" customHeight="1" thickBot="1" x14ac:dyDescent="0.2">
      <c r="A15" s="280" t="s">
        <v>237</v>
      </c>
      <c r="B15" s="54">
        <v>4</v>
      </c>
      <c r="C15" s="54">
        <v>6</v>
      </c>
      <c r="D15" s="54">
        <v>8</v>
      </c>
      <c r="E15" s="54">
        <v>10</v>
      </c>
      <c r="F15" s="54">
        <v>12</v>
      </c>
      <c r="G15" s="54">
        <v>15</v>
      </c>
      <c r="H15" s="413"/>
    </row>
    <row r="16" spans="1:8" s="38" customFormat="1" ht="15" x14ac:dyDescent="0.2">
      <c r="A16" s="89"/>
      <c r="B16" s="75"/>
      <c r="C16" s="75"/>
      <c r="D16" s="75"/>
      <c r="E16" s="75"/>
      <c r="F16" s="75"/>
      <c r="G16" s="75"/>
      <c r="H16" s="281"/>
    </row>
    <row r="17" spans="1:8" s="38" customFormat="1" ht="15" x14ac:dyDescent="0.2">
      <c r="A17" s="282" t="s">
        <v>39</v>
      </c>
      <c r="B17" s="260"/>
      <c r="C17" s="260"/>
      <c r="D17" s="260"/>
      <c r="E17" s="260"/>
      <c r="F17" s="260"/>
      <c r="G17" s="260"/>
      <c r="H17" s="261"/>
    </row>
    <row r="18" spans="1:8" s="38" customFormat="1" x14ac:dyDescent="0.15">
      <c r="A18" s="283" t="s">
        <v>36</v>
      </c>
      <c r="B18" s="46">
        <f>IF(ISNUMBER('Teaching points'!Q32),'Teaching points'!Q32,'Teaching points'!H32)</f>
        <v>0</v>
      </c>
      <c r="C18" s="46">
        <f>IF(ISNUMBER('Teaching points'!Q62),'Teaching points'!Q62,'Teaching points'!H62)</f>
        <v>0</v>
      </c>
      <c r="D18" s="46">
        <f>IF(ISNUMBER('Teaching points'!Q92),'Teaching points'!Q92,'Teaching points'!H92)</f>
        <v>0</v>
      </c>
      <c r="E18" s="46">
        <f>IF(ISNUMBER('Teaching points'!$Q122),'Teaching points'!$Q122,'Teaching points'!$H122)</f>
        <v>0</v>
      </c>
      <c r="F18" s="46">
        <f>IF(ISNUMBER('Teaching points'!$Q152),'Teaching points'!$Q152,'Teaching points'!$H152)</f>
        <v>0</v>
      </c>
      <c r="G18" s="46">
        <f>IF(ISNUMBER('Teaching points'!$Q182),'Teaching points'!$Q182,'Teaching points'!$H182)</f>
        <v>0</v>
      </c>
      <c r="H18" s="111"/>
    </row>
    <row r="19" spans="1:8" s="38" customFormat="1" x14ac:dyDescent="0.15">
      <c r="A19" s="112" t="s">
        <v>37</v>
      </c>
      <c r="B19" s="34">
        <f>IF(ISNUMBER('Teaching points'!P32),'Teaching points'!P32,'Teaching points'!G32)</f>
        <v>0</v>
      </c>
      <c r="C19" s="34">
        <f>IF(ISNUMBER('Teaching points'!P62),'Teaching points'!P62,'Teaching points'!G62)</f>
        <v>0</v>
      </c>
      <c r="D19" s="34">
        <f>IF(ISNUMBER('Teaching points'!P92),'Teaching points'!P92,'Teaching points'!G92)</f>
        <v>0</v>
      </c>
      <c r="E19" s="34">
        <f>IF(ISNUMBER('Teaching points'!$P122),'Teaching points'!$P122,'Teaching points'!$G122)</f>
        <v>0</v>
      </c>
      <c r="F19" s="34">
        <f>IF(ISNUMBER('Teaching points'!$P152),'Teaching points'!$P152,'Teaching points'!$G152)</f>
        <v>0</v>
      </c>
      <c r="G19" s="34">
        <f>IF(ISNUMBER('Teaching points'!$P182),'Teaching points'!$P182,'Teaching points'!$G182)</f>
        <v>0</v>
      </c>
      <c r="H19" s="111"/>
    </row>
    <row r="20" spans="1:8" s="38" customFormat="1" x14ac:dyDescent="0.15">
      <c r="A20" s="112" t="s">
        <v>32</v>
      </c>
      <c r="B20" s="34">
        <f>'Teaching points'!F32</f>
        <v>0</v>
      </c>
      <c r="C20" s="34">
        <f>'Teaching points'!F62</f>
        <v>0</v>
      </c>
      <c r="D20" s="34">
        <f>'Teaching points'!F92</f>
        <v>0</v>
      </c>
      <c r="E20" s="34">
        <f>'Teaching points'!F122</f>
        <v>0</v>
      </c>
      <c r="F20" s="34">
        <f>'Teaching points'!F152</f>
        <v>0</v>
      </c>
      <c r="G20" s="34">
        <f>'Teaching points'!F182</f>
        <v>0</v>
      </c>
      <c r="H20" s="111"/>
    </row>
    <row r="21" spans="1:8" s="38" customFormat="1" ht="15" thickBot="1" x14ac:dyDescent="0.2">
      <c r="A21" s="284" t="s">
        <v>33</v>
      </c>
      <c r="B21" s="48">
        <f>B20</f>
        <v>0</v>
      </c>
      <c r="C21" s="48">
        <f>B21+C20</f>
        <v>0</v>
      </c>
      <c r="D21" s="48">
        <f>C21+D20</f>
        <v>0</v>
      </c>
      <c r="E21" s="48">
        <f>D21+E20</f>
        <v>0</v>
      </c>
      <c r="F21" s="48">
        <f>E21+F20</f>
        <v>0</v>
      </c>
      <c r="G21" s="48">
        <f>F21+G20</f>
        <v>0</v>
      </c>
      <c r="H21" s="285"/>
    </row>
    <row r="22" spans="1:8" ht="28.5" customHeight="1" thickTop="1" thickBot="1" x14ac:dyDescent="0.2">
      <c r="A22" s="257"/>
      <c r="B22" s="249"/>
      <c r="C22" s="249"/>
      <c r="D22" s="249"/>
      <c r="E22" s="249"/>
      <c r="F22" s="249"/>
      <c r="G22" s="249"/>
      <c r="H22" s="274"/>
    </row>
    <row r="23" spans="1:8" ht="16" thickBot="1" x14ac:dyDescent="0.25">
      <c r="A23" s="121" t="s">
        <v>38</v>
      </c>
      <c r="B23" s="122"/>
      <c r="C23" s="122"/>
      <c r="D23" s="122"/>
      <c r="E23" s="122"/>
      <c r="F23" s="122"/>
      <c r="G23" s="123"/>
      <c r="H23" s="124"/>
    </row>
    <row r="24" spans="1:8" ht="15" x14ac:dyDescent="0.2">
      <c r="A24" s="278" t="s">
        <v>35</v>
      </c>
      <c r="B24" s="76"/>
      <c r="C24" s="76"/>
      <c r="D24" s="76"/>
      <c r="E24" s="76"/>
      <c r="F24" s="76"/>
      <c r="G24" s="107"/>
      <c r="H24" s="125"/>
    </row>
    <row r="25" spans="1:8" x14ac:dyDescent="0.15">
      <c r="A25" s="126" t="s">
        <v>238</v>
      </c>
      <c r="B25" s="53">
        <v>0</v>
      </c>
      <c r="C25" s="53">
        <v>0</v>
      </c>
      <c r="D25" s="53">
        <v>1</v>
      </c>
      <c r="E25" s="53">
        <v>1</v>
      </c>
      <c r="F25" s="53">
        <v>1</v>
      </c>
      <c r="G25" s="53">
        <v>2</v>
      </c>
      <c r="H25" s="412" t="s">
        <v>29</v>
      </c>
    </row>
    <row r="26" spans="1:8" x14ac:dyDescent="0.15">
      <c r="A26" s="108" t="s">
        <v>241</v>
      </c>
      <c r="B26" s="49"/>
      <c r="C26" s="49"/>
      <c r="D26" s="49"/>
      <c r="E26" s="49"/>
      <c r="F26" s="49"/>
      <c r="G26" s="50">
        <v>1</v>
      </c>
      <c r="H26" s="413"/>
    </row>
    <row r="27" spans="1:8" x14ac:dyDescent="0.15">
      <c r="A27" s="108" t="s">
        <v>237</v>
      </c>
      <c r="B27" s="50">
        <v>2</v>
      </c>
      <c r="C27" s="50">
        <v>6</v>
      </c>
      <c r="D27" s="50">
        <v>10</v>
      </c>
      <c r="E27" s="50">
        <v>14</v>
      </c>
      <c r="F27" s="50">
        <v>18</v>
      </c>
      <c r="G27" s="50">
        <v>20</v>
      </c>
      <c r="H27" s="414"/>
    </row>
    <row r="28" spans="1:8" s="38" customFormat="1" ht="6" customHeight="1" x14ac:dyDescent="0.2">
      <c r="A28" s="109"/>
      <c r="B28" s="51"/>
      <c r="C28" s="51"/>
      <c r="D28" s="51"/>
      <c r="E28" s="51"/>
      <c r="F28" s="51"/>
      <c r="G28" s="52"/>
      <c r="H28" s="110"/>
    </row>
    <row r="29" spans="1:8" x14ac:dyDescent="0.15">
      <c r="A29" s="108" t="s">
        <v>238</v>
      </c>
      <c r="B29" s="50">
        <v>0</v>
      </c>
      <c r="C29" s="50">
        <v>1</v>
      </c>
      <c r="D29" s="50">
        <v>1</v>
      </c>
      <c r="E29" s="50">
        <v>2</v>
      </c>
      <c r="F29" s="50">
        <v>2</v>
      </c>
      <c r="G29" s="50">
        <v>3</v>
      </c>
      <c r="H29" s="412" t="s">
        <v>31</v>
      </c>
    </row>
    <row r="30" spans="1:8" x14ac:dyDescent="0.15">
      <c r="A30" s="108" t="s">
        <v>240</v>
      </c>
      <c r="B30" s="49"/>
      <c r="C30" s="49"/>
      <c r="D30" s="49"/>
      <c r="E30" s="49"/>
      <c r="F30" s="49"/>
      <c r="G30" s="50">
        <v>2</v>
      </c>
      <c r="H30" s="413"/>
    </row>
    <row r="31" spans="1:8" x14ac:dyDescent="0.15">
      <c r="A31" s="127" t="s">
        <v>237</v>
      </c>
      <c r="B31" s="55">
        <v>4</v>
      </c>
      <c r="C31" s="55">
        <v>8</v>
      </c>
      <c r="D31" s="55">
        <v>12</v>
      </c>
      <c r="E31" s="55">
        <v>16</v>
      </c>
      <c r="F31" s="55">
        <v>20</v>
      </c>
      <c r="G31" s="55">
        <v>24</v>
      </c>
      <c r="H31" s="413"/>
    </row>
    <row r="32" spans="1:8" x14ac:dyDescent="0.15">
      <c r="A32" s="89"/>
      <c r="B32" s="260"/>
      <c r="C32" s="260"/>
      <c r="D32" s="260"/>
      <c r="E32" s="260"/>
      <c r="F32" s="260"/>
      <c r="G32" s="260"/>
      <c r="H32" s="261"/>
    </row>
    <row r="33" spans="1:8" ht="15" x14ac:dyDescent="0.2">
      <c r="A33" s="288" t="s">
        <v>39</v>
      </c>
      <c r="B33" s="260"/>
      <c r="C33" s="260"/>
      <c r="D33" s="260"/>
      <c r="E33" s="260"/>
      <c r="F33" s="260"/>
      <c r="G33" s="260"/>
      <c r="H33" s="261"/>
    </row>
    <row r="34" spans="1:8" x14ac:dyDescent="0.15">
      <c r="A34" s="112" t="s">
        <v>40</v>
      </c>
      <c r="B34" s="129">
        <f>IF(ISBLANK('Research points'!$C$7),0,IF('Research points'!$F$7=1,IF('Research points'!$G$7="Yes",4,1),0))+IF(ISBLANK('Research points'!$C$8),0,IF('Research points'!$F$8=1,IF('Research points'!$G$8="Yes",4,1),0))+IF(ISBLANK('Research points'!$C$9),0,IF('Research points'!$F$9=1,IF('Research points'!$G$9="Yes",4,1),0))+IF(ISBLANK('Research points'!$C$10),0,IF('Research points'!$F$10=1,IF('Research points'!$G$10="Yes",4,1),0))+IF(ISBLANK('Research points'!$C$11),0,IF('Research points'!$F$11=1,IF('Research points'!$G$11="Yes",4,1),0))</f>
        <v>0</v>
      </c>
      <c r="C34" s="129">
        <f>IF(ISBLANK('Research points'!$C$7),0,IF('Research points'!$F$7&lt;3,IF('Research points'!$G$7="Yes",4,1),0))+IF(ISBLANK('Research points'!$C$8),0,IF('Research points'!$F$8&lt;3,IF('Research points'!$G$8="Yes",4,1),0))+IF(ISBLANK('Research points'!$C$9),0,IF('Research points'!$F$9&lt;3,IF('Research points'!$G$9="Yes",4,1),0))+IF(ISBLANK('Research points'!$C$10),0,IF('Research points'!$F$10&lt;3,IF('Research points'!$G$10="Yes",4,1),0))+IF(ISBLANK('Research points'!$C$11),0,IF('Research points'!$F$11&lt;3,IF('Research points'!$G$11="Yes",4,1),0))</f>
        <v>0</v>
      </c>
      <c r="D34" s="129">
        <f>IF(ISBLANK('Research points'!$C$7),0,IF('Research points'!$F$7&lt;4,IF('Research points'!$G$7="Yes",4,1),0))+IF(ISBLANK('Research points'!$C$8),0,IF('Research points'!$F$8&lt;4,IF('Research points'!$G$8="Yes",4,1),0))+IF(ISBLANK('Research points'!$C$9),0,IF('Research points'!$F$9&lt;4,IF('Research points'!$G$9="Yes",4,1),0))+IF(ISBLANK('Research points'!$C$10),0,IF('Research points'!$F$10&lt;4,IF('Research points'!$G$10="Yes",4,1),0))+IF(ISBLANK('Research points'!$C$11),0,IF('Research points'!$F$11&lt;4,IF('Research points'!$G$11="Yes",4,1),0))</f>
        <v>0</v>
      </c>
      <c r="E34" s="129">
        <f>IF(ISBLANK('Research points'!$C$7),0,IF('Research points'!$F$7&lt;5,IF('Research points'!$G$7="Yes",4,1),0))+IF(ISBLANK('Research points'!$C$8),0,IF('Research points'!$F$8&lt;5,IF('Research points'!$G$8="Yes",4,1),0))+IF(ISBLANK('Research points'!$C$9),0,IF('Research points'!$F$9&lt;5,IF('Research points'!$G$9="Yes",4,1),0))+IF(ISBLANK('Research points'!$C$10),0,IF('Research points'!$F$10&lt;5,IF('Research points'!$G$10="Yes",4,1),0))+IF(ISBLANK('Research points'!$C$11),0,IF('Research points'!$F$11&lt;5,IF('Research points'!$G$11="Yes",4,1),0))</f>
        <v>0</v>
      </c>
      <c r="F34" s="129">
        <f>IF(ISBLANK('Research points'!$C$7),0,IF('Research points'!$F$7&lt;6,IF('Research points'!$G$7="Yes",4,1),0))+IF(ISBLANK('Research points'!$C$8),0,IF('Research points'!$F$8&lt;6,IF('Research points'!$G$8="Yes",4,1),0))+IF(ISBLANK('Research points'!$C$9),0,IF('Research points'!$F$9&lt;6,IF('Research points'!$G$9="Yes",4,1),0))+IF(ISBLANK('Research points'!$C$10),0,IF('Research points'!$F$10&lt;6,IF('Research points'!$G$10="Yes",4,1),0))+IF(ISBLANK('Research points'!$C$11),0,IF('Research points'!$F$11&lt;6,IF('Research points'!$G$11="Yes",4,1),0))</f>
        <v>0</v>
      </c>
      <c r="G34" s="129">
        <f>IF(ISBLANK('Research points'!$C$7),0,IF('Research points'!$G$7="Yes",4,1))+IF(ISBLANK('Research points'!$C$8),0,IF('Research points'!$G$8="Yes",4,1))+IF(ISBLANK('Research points'!$C$9),0,IF('Research points'!$G$9="Yes",4,1))+IF(ISBLANK('Research points'!$C$10),0,IF('Research points'!$G$10="Yes",4,1))+IF(ISBLANK('Research points'!$C$11),0,IF('Research points'!$G$11="Yes",4,1))</f>
        <v>0</v>
      </c>
      <c r="H34" s="111"/>
    </row>
    <row r="35" spans="1:8" x14ac:dyDescent="0.15">
      <c r="A35" s="112" t="s">
        <v>41</v>
      </c>
      <c r="B35" s="129">
        <f>IF(ISBLANK('Research points'!$C$7),0,IF('Research points'!$F$7=1,IF('Research points'!$H$7="Yes",1,0),0))+IF(ISBLANK('Research points'!$C$8),0,IF('Research points'!$F$8=1,IF('Research points'!$H$8="Yes",1,0),0))+IF(ISBLANK('Research points'!$C$9),0,IF('Research points'!$F$9=1,IF('Research points'!$H$9="Yes",1,0),0))+IF(ISBLANK('Research points'!$C$10),0,IF('Research points'!$F$10=1,IF('Research points'!$H$10="Yes",1,0),0))+IF(ISBLANK('Research points'!$C$11),0,IF('Research points'!$F$11=1,IF('Research points'!$H$11="Yes",1,0),0))</f>
        <v>0</v>
      </c>
      <c r="C35" s="129">
        <f>IF(ISBLANK('Research points'!$C$7),0,IF('Research points'!$F$7&lt;3,IF('Research points'!$H$7="Yes",1,0),0))+IF(ISBLANK('Research points'!$C$8),0,IF('Research points'!$F$8&lt;3,IF('Research points'!$H$8="Yes",1,0),0))+IF(ISBLANK('Research points'!$C$9),0,IF('Research points'!$F$9&lt;3,IF('Research points'!$H$9="Yes",1,0),0))+IF(ISBLANK('Research points'!$C$10),0,IF('Research points'!$F$10&lt;3,IF('Research points'!$H$10="Yes",1,0),0))+IF(ISBLANK('Research points'!$C$11),0,IF('Research points'!$F$11&lt;3,IF('Research points'!$H$11="Yes",1,0),0))</f>
        <v>0</v>
      </c>
      <c r="D35" s="129">
        <f>IF(ISBLANK('Research points'!$C$7),0,IF('Research points'!$F$7&lt;4,IF('Research points'!$H$7="Yes",1,0),0))+IF(ISBLANK('Research points'!$C$8),0,IF('Research points'!$F$8&lt;4,IF('Research points'!$H$8="Yes",1,0),0))+IF(ISBLANK('Research points'!$C$9),0,IF('Research points'!$F$9&lt;4,IF('Research points'!$H$9="Yes",1,0),0))+IF(ISBLANK('Research points'!$C$10),0,IF('Research points'!$F$10&lt;4,IF('Research points'!$H$10="Yes",1,0),0))+IF(ISBLANK('Research points'!$C$11),0,IF('Research points'!$F$11&lt;4,IF('Research points'!$H$11="Yes",1,0),0))</f>
        <v>0</v>
      </c>
      <c r="E35" s="129">
        <f>IF(ISBLANK('Research points'!$C$7),0,IF('Research points'!$F$7&lt;5,IF('Research points'!$H$7="Yes",1,0),0))+IF(ISBLANK('Research points'!$C$8),0,IF('Research points'!$F$8&lt;5,IF('Research points'!$H$8="Yes",1,0),0))+IF(ISBLANK('Research points'!$C$9),0,IF('Research points'!$F$9&lt;5,IF('Research points'!$H$9="Yes",1,0),0))+IF(ISBLANK('Research points'!$C$10),0,IF('Research points'!$F$10&lt;5,IF('Research points'!$H$10="Yes",1,0),0))+IF(ISBLANK('Research points'!$C$11),0,IF('Research points'!$F$11&lt;5,IF('Research points'!$H$11="Yes",1,0),0))</f>
        <v>0</v>
      </c>
      <c r="F35" s="129">
        <f>IF(ISBLANK('Research points'!$C$7),0,IF('Research points'!$F$7&lt;6,IF('Research points'!$H$7="Yes",1,0),0))+IF(ISBLANK('Research points'!$C$8),0,IF('Research points'!$F$8&lt;6,IF('Research points'!$H$8="Yes",1,0),0))+IF(ISBLANK('Research points'!$C$9),0,IF('Research points'!$F$9&lt;6,IF('Research points'!$H$9="Yes",1,0),0))+IF(ISBLANK('Research points'!$C$10),0,IF('Research points'!$F$10&lt;6,IF('Research points'!$H$10="Yes",1,0),0))+IF(ISBLANK('Research points'!$C$11),0,IF('Research points'!$F$11&lt;6,IF('Research points'!$H$11="Yes",1,0),0))</f>
        <v>0</v>
      </c>
      <c r="G35" s="60">
        <f>COUNTIF('Research points'!$H7:$H11,"Yes")</f>
        <v>0</v>
      </c>
      <c r="H35" s="111"/>
    </row>
    <row r="36" spans="1:8" x14ac:dyDescent="0.15">
      <c r="A36" s="112" t="s">
        <v>42</v>
      </c>
      <c r="B36" s="34">
        <f>'Research points'!G34</f>
        <v>0</v>
      </c>
      <c r="C36" s="34">
        <f>'Research points'!G54</f>
        <v>0</v>
      </c>
      <c r="D36" s="34">
        <f>'Research points'!G74</f>
        <v>0</v>
      </c>
      <c r="E36" s="34">
        <f>'Research points'!G94</f>
        <v>0</v>
      </c>
      <c r="F36" s="34">
        <f>'Research points'!G114</f>
        <v>0</v>
      </c>
      <c r="G36" s="34">
        <f>'Research points'!G134</f>
        <v>0</v>
      </c>
      <c r="H36" s="111"/>
    </row>
    <row r="37" spans="1:8" ht="15" thickBot="1" x14ac:dyDescent="0.2">
      <c r="A37" s="113" t="s">
        <v>43</v>
      </c>
      <c r="B37" s="48">
        <f>B36</f>
        <v>0</v>
      </c>
      <c r="C37" s="48">
        <f>C36+B37</f>
        <v>0</v>
      </c>
      <c r="D37" s="48">
        <f t="shared" ref="D37:G37" si="0">D36+C37</f>
        <v>0</v>
      </c>
      <c r="E37" s="48">
        <f t="shared" si="0"/>
        <v>0</v>
      </c>
      <c r="F37" s="48">
        <f t="shared" si="0"/>
        <v>0</v>
      </c>
      <c r="G37" s="48">
        <f t="shared" si="0"/>
        <v>0</v>
      </c>
      <c r="H37" s="114"/>
    </row>
    <row r="38" spans="1:8" ht="29.5" customHeight="1" thickBot="1" x14ac:dyDescent="0.2">
      <c r="A38" s="257"/>
      <c r="B38" s="249"/>
      <c r="C38" s="249"/>
      <c r="D38" s="249"/>
      <c r="E38" s="249"/>
      <c r="F38" s="249"/>
      <c r="G38" s="249"/>
      <c r="H38" s="274"/>
    </row>
    <row r="39" spans="1:8" ht="17" thickTop="1" thickBot="1" x14ac:dyDescent="0.25">
      <c r="A39" s="289" t="s">
        <v>44</v>
      </c>
      <c r="B39" s="117"/>
      <c r="C39" s="117"/>
      <c r="D39" s="117"/>
      <c r="E39" s="117"/>
      <c r="F39" s="117"/>
      <c r="G39" s="118"/>
      <c r="H39" s="290"/>
    </row>
    <row r="40" spans="1:8" ht="15" x14ac:dyDescent="0.2">
      <c r="A40" s="278" t="s">
        <v>35</v>
      </c>
      <c r="B40" s="76"/>
      <c r="C40" s="76"/>
      <c r="D40" s="76"/>
      <c r="E40" s="76"/>
      <c r="F40" s="76"/>
      <c r="G40" s="107"/>
      <c r="H40" s="279"/>
    </row>
    <row r="41" spans="1:8" ht="15" x14ac:dyDescent="0.2">
      <c r="A41" s="126" t="s">
        <v>491</v>
      </c>
      <c r="B41" s="53">
        <v>4</v>
      </c>
      <c r="C41" s="53">
        <v>8</v>
      </c>
      <c r="D41" s="53">
        <v>12</v>
      </c>
      <c r="E41" s="56">
        <v>16</v>
      </c>
      <c r="F41" s="53">
        <v>20</v>
      </c>
      <c r="G41" s="53">
        <v>25</v>
      </c>
      <c r="H41" s="291" t="s">
        <v>29</v>
      </c>
    </row>
    <row r="42" spans="1:8" s="188" customFormat="1" ht="15" x14ac:dyDescent="0.2">
      <c r="A42" s="126" t="s">
        <v>492</v>
      </c>
      <c r="B42" s="53">
        <v>5</v>
      </c>
      <c r="C42" s="53">
        <v>10</v>
      </c>
      <c r="D42" s="53">
        <v>15</v>
      </c>
      <c r="E42" s="56">
        <v>20</v>
      </c>
      <c r="F42" s="53">
        <v>25</v>
      </c>
      <c r="G42" s="53">
        <v>30</v>
      </c>
      <c r="H42" s="291" t="s">
        <v>29</v>
      </c>
    </row>
    <row r="43" spans="1:8" s="38" customFormat="1" ht="6" customHeight="1" x14ac:dyDescent="0.2">
      <c r="A43" s="109"/>
      <c r="B43" s="51"/>
      <c r="C43" s="51"/>
      <c r="D43" s="51"/>
      <c r="E43" s="51"/>
      <c r="F43" s="51"/>
      <c r="G43" s="52"/>
      <c r="H43" s="110"/>
    </row>
    <row r="44" spans="1:8" ht="15" x14ac:dyDescent="0.2">
      <c r="A44" s="126" t="s">
        <v>491</v>
      </c>
      <c r="B44" s="57">
        <v>6</v>
      </c>
      <c r="C44" s="55">
        <v>13</v>
      </c>
      <c r="D44" s="55">
        <v>20</v>
      </c>
      <c r="E44" s="55">
        <v>26</v>
      </c>
      <c r="F44" s="55">
        <v>33</v>
      </c>
      <c r="G44" s="55">
        <v>40</v>
      </c>
      <c r="H44" s="295" t="s">
        <v>31</v>
      </c>
    </row>
    <row r="45" spans="1:8" s="188" customFormat="1" ht="15" x14ac:dyDescent="0.2">
      <c r="A45" s="126" t="s">
        <v>492</v>
      </c>
      <c r="B45" s="57">
        <v>10</v>
      </c>
      <c r="C45" s="55">
        <v>20</v>
      </c>
      <c r="D45" s="55">
        <v>30</v>
      </c>
      <c r="E45" s="55">
        <v>40</v>
      </c>
      <c r="F45" s="55">
        <v>50</v>
      </c>
      <c r="G45" s="55">
        <v>60</v>
      </c>
      <c r="H45" s="295" t="s">
        <v>31</v>
      </c>
    </row>
    <row r="46" spans="1:8" x14ac:dyDescent="0.15">
      <c r="A46" s="89"/>
      <c r="B46" s="260"/>
      <c r="C46" s="260"/>
      <c r="D46" s="260"/>
      <c r="E46" s="260"/>
      <c r="F46" s="260"/>
      <c r="G46" s="260"/>
      <c r="H46" s="261"/>
    </row>
    <row r="47" spans="1:8" ht="15" x14ac:dyDescent="0.2">
      <c r="A47" s="288" t="s">
        <v>39</v>
      </c>
      <c r="B47" s="260"/>
      <c r="C47" s="260"/>
      <c r="D47" s="260"/>
      <c r="E47" s="260"/>
      <c r="F47" s="260"/>
      <c r="G47" s="260"/>
      <c r="H47" s="261"/>
    </row>
    <row r="48" spans="1:8" x14ac:dyDescent="0.15">
      <c r="A48" s="112" t="s">
        <v>42</v>
      </c>
      <c r="B48" s="34">
        <f>'Service points'!F28</f>
        <v>0</v>
      </c>
      <c r="C48" s="34">
        <f>'Service points'!F53</f>
        <v>0</v>
      </c>
      <c r="D48" s="34">
        <f>'Service points'!F78</f>
        <v>0</v>
      </c>
      <c r="E48" s="34">
        <f>'Service points'!F103</f>
        <v>0</v>
      </c>
      <c r="F48" s="34">
        <f>'Service points'!F128</f>
        <v>0</v>
      </c>
      <c r="G48" s="34">
        <f>'Service points'!F153</f>
        <v>0</v>
      </c>
      <c r="H48" s="111"/>
    </row>
    <row r="49" spans="1:8" ht="15" thickBot="1" x14ac:dyDescent="0.2">
      <c r="A49" s="113" t="s">
        <v>43</v>
      </c>
      <c r="B49" s="45">
        <f>B48</f>
        <v>0</v>
      </c>
      <c r="C49" s="45">
        <f>C48+B49</f>
        <v>0</v>
      </c>
      <c r="D49" s="45">
        <f t="shared" ref="D49:G49" si="1">D48+C49</f>
        <v>0</v>
      </c>
      <c r="E49" s="45">
        <f t="shared" si="1"/>
        <v>0</v>
      </c>
      <c r="F49" s="45">
        <f t="shared" si="1"/>
        <v>0</v>
      </c>
      <c r="G49" s="45">
        <f t="shared" si="1"/>
        <v>0</v>
      </c>
      <c r="H49" s="114"/>
    </row>
  </sheetData>
  <sheetProtection selectLockedCells="1" selectUnlockedCells="1"/>
  <mergeCells count="8">
    <mergeCell ref="H25:H27"/>
    <mergeCell ref="H29:H31"/>
    <mergeCell ref="A1:H1"/>
    <mergeCell ref="A2:H2"/>
    <mergeCell ref="A4:B4"/>
    <mergeCell ref="H9:H11"/>
    <mergeCell ref="H13:H15"/>
    <mergeCell ref="C4:F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36EC2B63428C488A25BB7DBE6A1F76" ma:contentTypeVersion="15" ma:contentTypeDescription="Create a new document." ma:contentTypeScope="" ma:versionID="608f873d83271f38108064839377fb69">
  <xsd:schema xmlns:xsd="http://www.w3.org/2001/XMLSchema" xmlns:xs="http://www.w3.org/2001/XMLSchema" xmlns:p="http://schemas.microsoft.com/office/2006/metadata/properties" xmlns:ns1="http://schemas.microsoft.com/sharepoint/v3" xmlns:ns3="cb93a824-1b30-42b7-9c6f-d287d003191c" xmlns:ns4="60d6f559-c820-4de0-b2e6-3725724b4822" targetNamespace="http://schemas.microsoft.com/office/2006/metadata/properties" ma:root="true" ma:fieldsID="0b2592c9990191cf375922e49e45ec95" ns1:_="" ns3:_="" ns4:_="">
    <xsd:import namespace="http://schemas.microsoft.com/sharepoint/v3"/>
    <xsd:import namespace="cb93a824-1b30-42b7-9c6f-d287d003191c"/>
    <xsd:import namespace="60d6f559-c820-4de0-b2e6-3725724b482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Tags" minOccurs="0"/>
                <xsd:element ref="ns4:MediaServiceOCR" minOccurs="0"/>
                <xsd:element ref="ns4:MediaServiceDateTaken"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93a824-1b30-42b7-9c6f-d287d003191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d6f559-c820-4de0-b2e6-3725724b482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9E64F06-B90C-4D54-8D9E-0FC3B5DEFF1A}">
  <ds:schemaRefs>
    <ds:schemaRef ds:uri="http://schemas.microsoft.com/sharepoint/v3/contenttype/forms"/>
  </ds:schemaRefs>
</ds:datastoreItem>
</file>

<file path=customXml/itemProps2.xml><?xml version="1.0" encoding="utf-8"?>
<ds:datastoreItem xmlns:ds="http://schemas.openxmlformats.org/officeDocument/2006/customXml" ds:itemID="{D43DEB17-A948-4156-A255-79C92330C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93a824-1b30-42b7-9c6f-d287d003191c"/>
    <ds:schemaRef ds:uri="60d6f559-c820-4de0-b2e6-3725724b4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5D2875-7180-4D85-9914-EF93DC0BEAD4}">
  <ds:schemaRefs>
    <ds:schemaRef ds:uri="http://purl.org/dc/elements/1.1/"/>
    <ds:schemaRef ds:uri="http://schemas.microsoft.com/sharepoint/v3"/>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60d6f559-c820-4de0-b2e6-3725724b4822"/>
    <ds:schemaRef ds:uri="http://schemas.microsoft.com/office/2006/metadata/properties"/>
    <ds:schemaRef ds:uri="cb93a824-1b30-42b7-9c6f-d287d003191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Teaching Library</vt:lpstr>
      <vt:lpstr>Teaching points</vt:lpstr>
      <vt:lpstr>Research library</vt:lpstr>
      <vt:lpstr>Research points</vt:lpstr>
      <vt:lpstr>Service library</vt:lpstr>
      <vt:lpstr>Service points</vt:lpstr>
      <vt:lpstr>Pre-Tenure</vt:lpstr>
      <vt:lpstr>Assoc to Full</vt:lpstr>
      <vt:lpstr>PTR</vt:lpstr>
      <vt:lpstr>Teaching Track</vt:lpstr>
      <vt:lpstr>Lecturers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Kaswan</dc:creator>
  <cp:lastModifiedBy>Microsoft Office User</cp:lastModifiedBy>
  <dcterms:created xsi:type="dcterms:W3CDTF">2020-07-28T21:26:41Z</dcterms:created>
  <dcterms:modified xsi:type="dcterms:W3CDTF">2021-06-30T20:10:36Z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0x010100B736EC2B63428C488A25BB7DBE6A1F76</vt:lpwstr>
  </property>
</Properties>
</file>