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williamagordon/Documents/Department Website/Webpages/Posted-Documents/"/>
    </mc:Choice>
  </mc:AlternateContent>
  <xr:revisionPtr revIDLastSave="0" documentId="8_{C75F0A57-5225-0543-A4A9-5006A4D5288E}" xr6:coauthVersionLast="46" xr6:coauthVersionMax="46" xr10:uidLastSave="{00000000-0000-0000-0000-000000000000}"/>
  <bookViews>
    <workbookView xWindow="0" yWindow="460" windowWidth="19420" windowHeight="10420" firstSheet="1" activeTab="4" xr2:uid="{FF3747C6-9926-4910-8376-242774D8091F}"/>
  </bookViews>
  <sheets>
    <sheet name="Teaching Library" sheetId="12" r:id="rId1"/>
    <sheet name="Teaching points" sheetId="5" r:id="rId2"/>
    <sheet name="Research library" sheetId="2" r:id="rId3"/>
    <sheet name="Research points" sheetId="6" r:id="rId4"/>
    <sheet name="Service library" sheetId="3" r:id="rId5"/>
    <sheet name="Service points" sheetId="7" r:id="rId6"/>
    <sheet name="Summary" sheetId="1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0" i="5" l="1"/>
  <c r="F90" i="5" s="1"/>
  <c r="E89" i="5"/>
  <c r="F89" i="5" s="1"/>
  <c r="E88" i="5"/>
  <c r="F88" i="5" s="1"/>
  <c r="E87" i="5"/>
  <c r="F87" i="5" s="1"/>
  <c r="E86" i="5"/>
  <c r="F86" i="5" s="1"/>
  <c r="E85" i="5"/>
  <c r="F85" i="5" s="1"/>
  <c r="E84" i="5"/>
  <c r="F84" i="5" s="1"/>
  <c r="E83" i="5"/>
  <c r="F83" i="5" s="1"/>
  <c r="E82" i="5"/>
  <c r="F82" i="5" s="1"/>
  <c r="E81" i="5"/>
  <c r="F81" i="5" s="1"/>
  <c r="E60" i="5"/>
  <c r="F60" i="5" s="1"/>
  <c r="E59" i="5"/>
  <c r="F59" i="5" s="1"/>
  <c r="E58" i="5"/>
  <c r="F58" i="5" s="1"/>
  <c r="E57" i="5"/>
  <c r="F57" i="5" s="1"/>
  <c r="E56" i="5"/>
  <c r="F56" i="5" s="1"/>
  <c r="E55" i="5"/>
  <c r="F55" i="5" s="1"/>
  <c r="E54" i="5"/>
  <c r="F54" i="5" s="1"/>
  <c r="E53" i="5"/>
  <c r="F53" i="5" s="1"/>
  <c r="E52" i="5"/>
  <c r="F52" i="5" s="1"/>
  <c r="E51" i="5"/>
  <c r="F51" i="5" s="1"/>
  <c r="E22" i="5"/>
  <c r="F22" i="5" s="1"/>
  <c r="E23" i="5"/>
  <c r="F23" i="5" s="1"/>
  <c r="E24" i="5"/>
  <c r="F24" i="5" s="1"/>
  <c r="E25" i="5"/>
  <c r="F25" i="5" s="1"/>
  <c r="E26" i="5"/>
  <c r="F26" i="5" s="1"/>
  <c r="E27" i="5"/>
  <c r="F27" i="5" s="1"/>
  <c r="E28" i="5"/>
  <c r="F28" i="5" s="1"/>
  <c r="E29" i="5"/>
  <c r="F29" i="5" s="1"/>
  <c r="E30" i="5"/>
  <c r="F30" i="5" s="1"/>
  <c r="E21" i="5"/>
  <c r="F21" i="5" s="1"/>
  <c r="G37" i="5" l="1"/>
  <c r="H37" i="5"/>
  <c r="I37" i="5"/>
  <c r="D37" i="5" s="1"/>
  <c r="E37" i="5" s="1"/>
  <c r="F37" i="5" s="1"/>
  <c r="J37" i="5"/>
  <c r="P37" i="5" s="1"/>
  <c r="K37" i="5"/>
  <c r="L37" i="5"/>
  <c r="M37" i="5"/>
  <c r="N37" i="5"/>
  <c r="N62" i="5" s="1"/>
  <c r="O37" i="5"/>
  <c r="U38" i="5"/>
  <c r="G43" i="5"/>
  <c r="H43" i="5"/>
  <c r="H62" i="5" s="1"/>
  <c r="I43" i="5"/>
  <c r="D43" i="5" s="1"/>
  <c r="E43" i="5" s="1"/>
  <c r="F43" i="5" s="1"/>
  <c r="J43" i="5"/>
  <c r="P43" i="5" s="1"/>
  <c r="K43" i="5"/>
  <c r="L43" i="5"/>
  <c r="M43" i="5"/>
  <c r="N43" i="5"/>
  <c r="O43" i="5"/>
  <c r="U44" i="5"/>
  <c r="G67" i="5"/>
  <c r="H67" i="5"/>
  <c r="I67" i="5"/>
  <c r="D67" i="5" s="1"/>
  <c r="E67" i="5" s="1"/>
  <c r="F67" i="5" s="1"/>
  <c r="J67" i="5"/>
  <c r="P67" i="5" s="1"/>
  <c r="K67" i="5"/>
  <c r="L67" i="5"/>
  <c r="M67" i="5"/>
  <c r="N67" i="5"/>
  <c r="O67" i="5"/>
  <c r="U68" i="5"/>
  <c r="G73" i="5"/>
  <c r="H73" i="5"/>
  <c r="I73" i="5"/>
  <c r="D73" i="5" s="1"/>
  <c r="E73" i="5" s="1"/>
  <c r="F73" i="5" s="1"/>
  <c r="J73" i="5"/>
  <c r="P73" i="5" s="1"/>
  <c r="K73" i="5"/>
  <c r="L73" i="5"/>
  <c r="M73" i="5"/>
  <c r="N73" i="5"/>
  <c r="O73" i="5"/>
  <c r="U74" i="5"/>
  <c r="H92" i="5" l="1"/>
  <c r="G92" i="5"/>
  <c r="O62" i="5"/>
  <c r="N92" i="5"/>
  <c r="M92" i="5"/>
  <c r="L62" i="5"/>
  <c r="I92" i="5"/>
  <c r="Q67" i="5"/>
  <c r="M62" i="5"/>
  <c r="R37" i="5"/>
  <c r="L92" i="5"/>
  <c r="O92" i="5"/>
  <c r="G62" i="5"/>
  <c r="Q43" i="5"/>
  <c r="K62" i="5"/>
  <c r="J62" i="5"/>
  <c r="Q37" i="5"/>
  <c r="J92" i="5"/>
  <c r="K92" i="5"/>
  <c r="R73" i="5"/>
  <c r="Q73" i="5"/>
  <c r="R67" i="5"/>
  <c r="R43" i="5"/>
  <c r="I62" i="5"/>
  <c r="P62" i="5"/>
  <c r="F62" i="5"/>
  <c r="P92" i="5"/>
  <c r="F92" i="5"/>
  <c r="A4" i="14"/>
  <c r="A3" i="7"/>
  <c r="A3" i="6"/>
  <c r="U14" i="5"/>
  <c r="R62" i="5" l="1"/>
  <c r="Q92" i="5"/>
  <c r="R92" i="5"/>
  <c r="Q62" i="5"/>
  <c r="F49" i="6"/>
  <c r="G49" i="6" s="1"/>
  <c r="F50" i="6"/>
  <c r="G50" i="6" s="1"/>
  <c r="F51" i="6"/>
  <c r="G51" i="6" s="1"/>
  <c r="F52" i="6"/>
  <c r="G52" i="6" s="1"/>
  <c r="F53" i="6"/>
  <c r="G53" i="6" s="1"/>
  <c r="F54" i="6"/>
  <c r="G54" i="6" s="1"/>
  <c r="F55" i="6"/>
  <c r="G55" i="6" s="1"/>
  <c r="F56" i="6"/>
  <c r="G56" i="6" s="1"/>
  <c r="F57" i="6"/>
  <c r="G57" i="6" s="1"/>
  <c r="F58" i="6"/>
  <c r="G58" i="6" s="1"/>
  <c r="F59" i="6"/>
  <c r="G59" i="6" s="1"/>
  <c r="F60" i="6"/>
  <c r="G60" i="6" s="1"/>
  <c r="F61" i="6"/>
  <c r="G61" i="6" s="1"/>
  <c r="F62" i="6"/>
  <c r="G62" i="6" s="1"/>
  <c r="F63" i="6"/>
  <c r="G63" i="6" s="1"/>
  <c r="F29" i="6"/>
  <c r="G29" i="6" s="1"/>
  <c r="F30" i="6"/>
  <c r="G30" i="6" s="1"/>
  <c r="F31" i="6"/>
  <c r="G31" i="6" s="1"/>
  <c r="F32" i="6"/>
  <c r="G32" i="6" s="1"/>
  <c r="F33" i="6"/>
  <c r="G33" i="6" s="1"/>
  <c r="F34" i="6"/>
  <c r="G34" i="6" s="1"/>
  <c r="F35" i="6"/>
  <c r="G35" i="6" s="1"/>
  <c r="F36" i="6"/>
  <c r="G36" i="6" s="1"/>
  <c r="F37" i="6"/>
  <c r="G37" i="6" s="1"/>
  <c r="F38" i="6"/>
  <c r="G38" i="6" s="1"/>
  <c r="F39" i="6"/>
  <c r="G39" i="6" s="1"/>
  <c r="F40" i="6"/>
  <c r="G40" i="6" s="1"/>
  <c r="F41" i="6"/>
  <c r="G41" i="6" s="1"/>
  <c r="F42" i="6"/>
  <c r="G42" i="6" s="1"/>
  <c r="F43" i="6"/>
  <c r="G43" i="6" s="1"/>
  <c r="F9" i="6"/>
  <c r="G9" i="6" s="1"/>
  <c r="F10" i="6"/>
  <c r="G10" i="6" s="1"/>
  <c r="F11" i="6"/>
  <c r="G11" i="6" s="1"/>
  <c r="F12" i="6"/>
  <c r="G12" i="6" s="1"/>
  <c r="F13" i="6"/>
  <c r="G13" i="6" s="1"/>
  <c r="F14" i="6"/>
  <c r="G14" i="6" s="1"/>
  <c r="F15" i="6"/>
  <c r="G15" i="6" s="1"/>
  <c r="F16" i="6"/>
  <c r="G16" i="6" s="1"/>
  <c r="F17" i="6"/>
  <c r="G17" i="6" s="1"/>
  <c r="F18" i="6"/>
  <c r="G18" i="6" s="1"/>
  <c r="F19" i="6"/>
  <c r="G19" i="6" s="1"/>
  <c r="F20" i="6"/>
  <c r="G20" i="6" s="1"/>
  <c r="F21" i="6"/>
  <c r="G21" i="6" s="1"/>
  <c r="F22" i="6"/>
  <c r="G22" i="6" s="1"/>
  <c r="F23" i="6"/>
  <c r="G23" i="6" s="1"/>
  <c r="C47" i="6"/>
  <c r="C55" i="7" s="1"/>
  <c r="C27" i="6"/>
  <c r="C30" i="7" s="1"/>
  <c r="C7" i="6"/>
  <c r="C5" i="7" s="1"/>
  <c r="B6" i="14" s="1"/>
  <c r="G7" i="5"/>
  <c r="G13" i="5"/>
  <c r="U8" i="5"/>
  <c r="O13" i="5"/>
  <c r="N13" i="5"/>
  <c r="M13" i="5"/>
  <c r="L13" i="5"/>
  <c r="K13" i="5"/>
  <c r="J13" i="5"/>
  <c r="R13" i="5" s="1"/>
  <c r="I13" i="5"/>
  <c r="D13" i="5" s="1"/>
  <c r="E13" i="5" s="1"/>
  <c r="F13" i="5" s="1"/>
  <c r="H13" i="5"/>
  <c r="O7" i="5"/>
  <c r="O32" i="5" s="1"/>
  <c r="N7" i="5"/>
  <c r="N32" i="5" s="1"/>
  <c r="M7" i="5"/>
  <c r="M32" i="5" s="1"/>
  <c r="L7" i="5"/>
  <c r="L32" i="5" s="1"/>
  <c r="K7" i="5"/>
  <c r="K32" i="5" s="1"/>
  <c r="J7" i="5"/>
  <c r="R7" i="5" s="1"/>
  <c r="R32" i="5" s="1"/>
  <c r="I7" i="5"/>
  <c r="I32" i="5" s="1"/>
  <c r="H7" i="5"/>
  <c r="H32" i="5" s="1"/>
  <c r="E76" i="7"/>
  <c r="F76" i="7" s="1"/>
  <c r="E75" i="7"/>
  <c r="F75" i="7" s="1"/>
  <c r="E74" i="7"/>
  <c r="F74" i="7" s="1"/>
  <c r="E73" i="7"/>
  <c r="F73" i="7" s="1"/>
  <c r="E72" i="7"/>
  <c r="F72" i="7" s="1"/>
  <c r="E71" i="7"/>
  <c r="F71" i="7" s="1"/>
  <c r="E70" i="7"/>
  <c r="F70" i="7" s="1"/>
  <c r="E69" i="7"/>
  <c r="F69" i="7" s="1"/>
  <c r="E68" i="7"/>
  <c r="F68" i="7" s="1"/>
  <c r="E67" i="7"/>
  <c r="F67" i="7" s="1"/>
  <c r="E66" i="7"/>
  <c r="F66" i="7" s="1"/>
  <c r="E65" i="7"/>
  <c r="F65" i="7" s="1"/>
  <c r="E64" i="7"/>
  <c r="F64" i="7" s="1"/>
  <c r="E63" i="7"/>
  <c r="F63" i="7" s="1"/>
  <c r="E62" i="7"/>
  <c r="F62" i="7" s="1"/>
  <c r="E61" i="7"/>
  <c r="F61" i="7" s="1"/>
  <c r="E60" i="7"/>
  <c r="F60" i="7" s="1"/>
  <c r="E59" i="7"/>
  <c r="F59" i="7" s="1"/>
  <c r="E58" i="7"/>
  <c r="F58" i="7" s="1"/>
  <c r="E57" i="7"/>
  <c r="F57" i="7" s="1"/>
  <c r="E51" i="7"/>
  <c r="F51" i="7" s="1"/>
  <c r="E50" i="7"/>
  <c r="F50" i="7" s="1"/>
  <c r="E49" i="7"/>
  <c r="F49" i="7" s="1"/>
  <c r="E48" i="7"/>
  <c r="F48" i="7"/>
  <c r="E47" i="7"/>
  <c r="F47" i="7" s="1"/>
  <c r="E46" i="7"/>
  <c r="F46" i="7" s="1"/>
  <c r="E45" i="7"/>
  <c r="F45" i="7" s="1"/>
  <c r="E44" i="7"/>
  <c r="F44" i="7" s="1"/>
  <c r="E43" i="7"/>
  <c r="F43" i="7" s="1"/>
  <c r="E42" i="7"/>
  <c r="F42" i="7" s="1"/>
  <c r="E41" i="7"/>
  <c r="F41" i="7" s="1"/>
  <c r="E40" i="7"/>
  <c r="F40" i="7" s="1"/>
  <c r="E39" i="7"/>
  <c r="F39" i="7" s="1"/>
  <c r="E38" i="7"/>
  <c r="F38" i="7" s="1"/>
  <c r="E37" i="7"/>
  <c r="F37" i="7" s="1"/>
  <c r="E36" i="7"/>
  <c r="F36" i="7" s="1"/>
  <c r="E35" i="7"/>
  <c r="F35" i="7" s="1"/>
  <c r="E34" i="7"/>
  <c r="F34" i="7" s="1"/>
  <c r="E33" i="7"/>
  <c r="F33" i="7" s="1"/>
  <c r="E32" i="7"/>
  <c r="F32" i="7" s="1"/>
  <c r="E8" i="7"/>
  <c r="F8" i="7" s="1"/>
  <c r="E9" i="7"/>
  <c r="F9" i="7" s="1"/>
  <c r="E10" i="7"/>
  <c r="F10" i="7" s="1"/>
  <c r="E11" i="7"/>
  <c r="F11" i="7" s="1"/>
  <c r="E12" i="7"/>
  <c r="F12" i="7" s="1"/>
  <c r="E13" i="7"/>
  <c r="F13" i="7" s="1"/>
  <c r="E14" i="7"/>
  <c r="F14" i="7" s="1"/>
  <c r="E15" i="7"/>
  <c r="F15" i="7" s="1"/>
  <c r="E16" i="7"/>
  <c r="F16" i="7" s="1"/>
  <c r="E17" i="7"/>
  <c r="F17" i="7" s="1"/>
  <c r="E18" i="7"/>
  <c r="F18" i="7" s="1"/>
  <c r="E19" i="7"/>
  <c r="F19" i="7" s="1"/>
  <c r="E20" i="7"/>
  <c r="F20" i="7" s="1"/>
  <c r="E21" i="7"/>
  <c r="F21" i="7" s="1"/>
  <c r="E22" i="7"/>
  <c r="F22" i="7" s="1"/>
  <c r="E23" i="7"/>
  <c r="F23" i="7" s="1"/>
  <c r="E24" i="7"/>
  <c r="F24" i="7" s="1"/>
  <c r="E25" i="7"/>
  <c r="F25" i="7" s="1"/>
  <c r="E26" i="7"/>
  <c r="F26" i="7" s="1"/>
  <c r="E7" i="7"/>
  <c r="F7" i="7" s="1"/>
  <c r="G32" i="5" l="1"/>
  <c r="F78" i="7"/>
  <c r="F28" i="7"/>
  <c r="F53" i="7"/>
  <c r="Q13" i="5"/>
  <c r="D7" i="5"/>
  <c r="E7" i="5" s="1"/>
  <c r="F7" i="5" s="1"/>
  <c r="F32" i="5" s="1"/>
  <c r="J32" i="5"/>
  <c r="P7" i="5"/>
  <c r="P13" i="5"/>
  <c r="Q7" i="5"/>
  <c r="G45" i="6"/>
  <c r="G65" i="6"/>
  <c r="G25" i="6"/>
  <c r="C20" i="14"/>
  <c r="C6" i="14"/>
  <c r="D6" i="14"/>
  <c r="D40" i="14" l="1"/>
  <c r="C40" i="14"/>
  <c r="B40" i="14"/>
  <c r="B41" i="14" s="1"/>
  <c r="C19" i="14"/>
  <c r="C18" i="14"/>
  <c r="Q32" i="5"/>
  <c r="D18" i="14"/>
  <c r="D19" i="14"/>
  <c r="B20" i="14"/>
  <c r="B21" i="14" s="1"/>
  <c r="C21" i="14" s="1"/>
  <c r="P32" i="5"/>
  <c r="B30" i="14"/>
  <c r="B31" i="14" s="1"/>
  <c r="D30" i="14"/>
  <c r="C30" i="14"/>
  <c r="D20" i="14"/>
  <c r="C41" i="14" l="1"/>
  <c r="D41" i="14" s="1"/>
  <c r="B18" i="14"/>
  <c r="D21" i="14"/>
  <c r="B19" i="14"/>
  <c r="C31" i="14"/>
  <c r="D3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tc={311F89B7-53C8-449A-BD34-24B0FB388ECC}</author>
  </authors>
  <commentList>
    <comment ref="C30" authorId="0" shapeId="0" xr:uid="{311F89B7-53C8-449A-BD34-24B0FB388ECC}">
      <text>
        <t>[Threaded comment]
Your version of Excel allows you to read this threaded comment; however, any edits to it will get removed if the file is opened in a newer version of Excel. Learn more: https://go.microsoft.com/fwlink/?linkid=870924
Comment:
    Cells C30..G30 Revised Aug. 2020</t>
      </text>
    </comment>
  </commentList>
</comments>
</file>

<file path=xl/sharedStrings.xml><?xml version="1.0" encoding="utf-8"?>
<sst xmlns="http://schemas.openxmlformats.org/spreadsheetml/2006/main" count="1089" uniqueCount="456">
  <si>
    <t>a.</t>
  </si>
  <si>
    <t>b.</t>
  </si>
  <si>
    <t>Points</t>
  </si>
  <si>
    <t>c.</t>
  </si>
  <si>
    <t>Part II. Other Teaching Activities</t>
  </si>
  <si>
    <t>d.</t>
  </si>
  <si>
    <t>e.</t>
  </si>
  <si>
    <t>f.</t>
  </si>
  <si>
    <t>g.</t>
  </si>
  <si>
    <t>Teaching Points</t>
  </si>
  <si>
    <t>Fall semester</t>
  </si>
  <si>
    <t>Spring semester</t>
  </si>
  <si>
    <t>Avg course rating</t>
  </si>
  <si>
    <t>Avg % negative</t>
  </si>
  <si>
    <t>Avg % positive</t>
  </si>
  <si>
    <t>Course name</t>
  </si>
  <si>
    <t>Activity name</t>
  </si>
  <si>
    <t>Item #</t>
  </si>
  <si>
    <t>Total</t>
  </si>
  <si>
    <t>Research Points</t>
  </si>
  <si>
    <t>Service Points</t>
  </si>
  <si>
    <t>Summary Evaluation</t>
  </si>
  <si>
    <t>TEACHING EFFECTIVENESS</t>
  </si>
  <si>
    <t>Minimum Requirement - Student Evaluations</t>
  </si>
  <si>
    <t>&lt;10% below neutral</t>
  </si>
  <si>
    <t>Student Evaluation Rating</t>
  </si>
  <si>
    <t>3.5 to 4.4</t>
  </si>
  <si>
    <t>Meets Expectations</t>
  </si>
  <si>
    <t>4.5 to 5.0</t>
  </si>
  <si>
    <t>Exceeds Expectations</t>
  </si>
  <si>
    <t>Points Earned This Year</t>
  </si>
  <si>
    <t>Cumulative Activity Points earned</t>
  </si>
  <si>
    <t>Course Rating</t>
  </si>
  <si>
    <t>Standards</t>
  </si>
  <si>
    <t>Student evaluations below neutral (%)</t>
  </si>
  <si>
    <t>Course Rating reported</t>
  </si>
  <si>
    <t>RESEARCH &amp; PUBLICATION</t>
  </si>
  <si>
    <t>Performance/Points</t>
  </si>
  <si>
    <t>Points earned this year</t>
  </si>
  <si>
    <t>Cumulative points earned</t>
  </si>
  <si>
    <t>PROFESSIONAL SERVICE</t>
  </si>
  <si>
    <t>i.</t>
  </si>
  <si>
    <t>ii.</t>
  </si>
  <si>
    <t>Maximum</t>
  </si>
  <si>
    <t>h.</t>
  </si>
  <si>
    <t>j.</t>
  </si>
  <si>
    <t>DO NOT ENTER ANY DATA ON THIS PAGE. ENTER DATA ON SERVICE POINTS PAGE</t>
  </si>
  <si>
    <t>Committee Service</t>
  </si>
  <si>
    <t>Select committee memberships</t>
  </si>
  <si>
    <t>Select committee chairs:</t>
  </si>
  <si>
    <t>iii.</t>
  </si>
  <si>
    <t>iv.</t>
  </si>
  <si>
    <t>v.</t>
  </si>
  <si>
    <t>Chair, Program Evaluation &amp; Assessment Committee</t>
  </si>
  <si>
    <t>Other committee chairs at the discretion of the Annual Review Committee based on annual workload</t>
  </si>
  <si>
    <t>Member of the Annual Review Committee</t>
  </si>
  <si>
    <t>Other committee memberships at the discretion of the Annual Review Committee based on annual workload</t>
  </si>
  <si>
    <t>Chair of committees not included above (including department, college, and university committees</t>
  </si>
  <si>
    <t>Member of a Department committee, including committees in other departments and degree programs (other than Annual Review Committee and Search and Screen Committees, see 1.c. above), College level committees, and University level committees</t>
  </si>
  <si>
    <t>Service to the department</t>
  </si>
  <si>
    <t xml:space="preserve">Secretary to the Department </t>
  </si>
  <si>
    <t xml:space="preserve">Department Library Liaison </t>
  </si>
  <si>
    <t xml:space="preserve">Department Web Liaison </t>
  </si>
  <si>
    <t xml:space="preserve">Department Social Media Liaison </t>
  </si>
  <si>
    <t xml:space="preserve">Program Coordinator/Director </t>
  </si>
  <si>
    <t xml:space="preserve">Member of the Faculty Senate </t>
  </si>
  <si>
    <t>2.0 points per year</t>
  </si>
  <si>
    <t>Official supervisor and instructor of record for a department teaching assistant (per T.A. per semester)</t>
  </si>
  <si>
    <t>Summer teaching (per course)</t>
  </si>
  <si>
    <t>Service to the university community</t>
  </si>
  <si>
    <t>Member of the Executive Committee of the Faculty Senate</t>
  </si>
  <si>
    <t>Chair of a University-wide initiative or organization</t>
  </si>
  <si>
    <t xml:space="preserve">Sponsor/Advisor of a student organization </t>
  </si>
  <si>
    <t>10 hours of student advisement in an academic year (see guidelines for additional notes)</t>
  </si>
  <si>
    <t>4 per cycle</t>
  </si>
  <si>
    <t>Attendance at trainings provided by the Center for Diversity and Inclusion, which promote cultural diversity and cultural competence to support students at UTRGV</t>
  </si>
  <si>
    <t xml:space="preserve">Ally Safe Zone Advocate training </t>
  </si>
  <si>
    <t xml:space="preserve">Dream Zone Advocate training </t>
  </si>
  <si>
    <t xml:space="preserve">Other training or workshops </t>
  </si>
  <si>
    <t>Service to the discipline</t>
  </si>
  <si>
    <t>Publication-related:</t>
  </si>
  <si>
    <t>Referee for scholarly journal article or grant/research proposal (per proposal)</t>
  </si>
  <si>
    <t>Referee for a complete book manuscript</t>
  </si>
  <si>
    <t xml:space="preserve">Referee for a book proposal </t>
  </si>
  <si>
    <t xml:space="preserve">Editor or managing editor of an academic journal </t>
  </si>
  <si>
    <t>vi.</t>
  </si>
  <si>
    <t>vii.</t>
  </si>
  <si>
    <t xml:space="preserve">Guest editor of an academic journal </t>
  </si>
  <si>
    <t>Associate editor or book review editor of an academic journal</t>
  </si>
  <si>
    <t>Conference-related:</t>
  </si>
  <si>
    <t>Conference organizer</t>
  </si>
  <si>
    <t>Serving as panel chair at a professional or scholarly conference</t>
  </si>
  <si>
    <t>Serving as discussant at a professional or scholarly conference</t>
  </si>
  <si>
    <t xml:space="preserve">Chair or President of a professional organization or a professionally related community organization </t>
  </si>
  <si>
    <t>Officer (below the rank of chair/president) of a professional organization or a professionally related community organization</t>
  </si>
  <si>
    <t>Member of an external review committee for a department or academic program at a university other than UTRGV</t>
  </si>
  <si>
    <t xml:space="preserve">External reviewer for a tenure and/or promotion case at a university other than UTRGV </t>
  </si>
  <si>
    <t>Community Service</t>
  </si>
  <si>
    <t xml:space="preserve">Discipline-related presentations to a unit of UTRGV or community organizations </t>
  </si>
  <si>
    <t>4 per year</t>
  </si>
  <si>
    <t xml:space="preserve">Writing an opinion piece or editorial for a newspaper </t>
  </si>
  <si>
    <t>1 per year</t>
  </si>
  <si>
    <t>On-going partnership (meetings, consultations) with community-based organization(s) if it is professionally relevant to teaching and research in Political Science (per 10 hours)</t>
  </si>
  <si>
    <t xml:space="preserve">Testimony before governmental panels, including legislative committees, administrative organizations, and judicial bodies </t>
  </si>
  <si>
    <t>5 per year</t>
  </si>
  <si>
    <t>2 per year 4 per cycle</t>
  </si>
  <si>
    <t>Year 1:</t>
  </si>
  <si>
    <t>Year 2:</t>
  </si>
  <si>
    <t>Year 3:</t>
  </si>
  <si>
    <t>2.d</t>
  </si>
  <si>
    <t>1.d</t>
  </si>
  <si>
    <t>2.g</t>
  </si>
  <si>
    <t>3.c</t>
  </si>
  <si>
    <t>3.b</t>
  </si>
  <si>
    <t>1 point per year</t>
  </si>
  <si>
    <t>1.a</t>
  </si>
  <si>
    <t>2.a</t>
  </si>
  <si>
    <t>2.c</t>
  </si>
  <si>
    <t>2.e</t>
  </si>
  <si>
    <t>2.f</t>
  </si>
  <si>
    <t>2.b</t>
  </si>
  <si>
    <t>Part I Teaching Effectiveness</t>
  </si>
  <si>
    <t>3.a</t>
  </si>
  <si>
    <t>5.a</t>
  </si>
  <si>
    <t>Short title</t>
  </si>
  <si>
    <t>Item</t>
  </si>
  <si>
    <t>3.d</t>
  </si>
  <si>
    <t>Description</t>
  </si>
  <si>
    <t>2.h</t>
  </si>
  <si>
    <t>5.b</t>
  </si>
  <si>
    <t>5.c</t>
  </si>
  <si>
    <t>5.d</t>
  </si>
  <si>
    <t>Chair, Prog Eval and Assessment committee (3.0)</t>
  </si>
  <si>
    <t>Other select committee chair (3.0)</t>
  </si>
  <si>
    <t>Member, Annual Review Committee (2.0)</t>
  </si>
  <si>
    <t>Chair, other committee (1.5)</t>
  </si>
  <si>
    <t>Member, departmental, college, or university committees (1.0)</t>
  </si>
  <si>
    <t>1.b.1</t>
  </si>
  <si>
    <t>1.b.2</t>
  </si>
  <si>
    <t>1.c.1</t>
  </si>
  <si>
    <t>1.c.2</t>
  </si>
  <si>
    <t>1.e</t>
  </si>
  <si>
    <t>2. Service to the department</t>
  </si>
  <si>
    <t>1. Committee Service</t>
  </si>
  <si>
    <t>2.i</t>
  </si>
  <si>
    <t>Secretary to the Department (3.0)</t>
  </si>
  <si>
    <t>Department Library Liaison (1.5)</t>
  </si>
  <si>
    <t>Department Web Liaison (1.5)</t>
  </si>
  <si>
    <t>Department Social Media Liaison (1.5)</t>
  </si>
  <si>
    <t>Program Coordinator/Director (1.5)</t>
  </si>
  <si>
    <t>Member of the Faculty Senate (1.5)</t>
  </si>
  <si>
    <t>Supervisor and instructor of record for a TA (0.5)</t>
  </si>
  <si>
    <t>Summer teaching (1.0)</t>
  </si>
  <si>
    <t>* Select committee chairs</t>
  </si>
  <si>
    <t>* Select committee memberships</t>
  </si>
  <si>
    <t>3. Service to the university community</t>
  </si>
  <si>
    <t>* Center for Diversity and Inclusion trainings</t>
  </si>
  <si>
    <t>Ally Safe Zone Advocate training (1.0)</t>
  </si>
  <si>
    <t>Dream Zone Advocate training (1.0)</t>
  </si>
  <si>
    <t>Other training or workshops (0.5)</t>
  </si>
  <si>
    <t>3.e.1</t>
  </si>
  <si>
    <t>3.e.2</t>
  </si>
  <si>
    <t>3.e.3</t>
  </si>
  <si>
    <t>Member of the Executive Committee of the Faculty Senate (1.5)</t>
  </si>
  <si>
    <t>Chair of a University-wide initiative or organization (1.5)</t>
  </si>
  <si>
    <t>Sponsor/Advisor of a student organization (1.5)</t>
  </si>
  <si>
    <t>Student advisement (1.0)</t>
  </si>
  <si>
    <t>4. Service to the discipline</t>
  </si>
  <si>
    <t>* Publication-related:</t>
  </si>
  <si>
    <t>4.a.1</t>
  </si>
  <si>
    <t>Referee for a complete book manuscript (1.0)</t>
  </si>
  <si>
    <t>Referee for journal article or grant/research proposal (0.5)</t>
  </si>
  <si>
    <t>4.a.2</t>
  </si>
  <si>
    <t>Referee for a book proposal (0.25)</t>
  </si>
  <si>
    <t>4.a.3</t>
  </si>
  <si>
    <t>Editor or managing editor of an academic journal (4.0)</t>
  </si>
  <si>
    <t>4.a.4</t>
  </si>
  <si>
    <t>Guest editor of an academic journal (1.0)</t>
  </si>
  <si>
    <t>4.a.5</t>
  </si>
  <si>
    <t>Associate editor or book review editor of an academic journal (0.5)</t>
  </si>
  <si>
    <t>4.a.6</t>
  </si>
  <si>
    <t>Editorial board member (0.25)</t>
  </si>
  <si>
    <t>4.a.7</t>
  </si>
  <si>
    <t xml:space="preserve">Editorial board member </t>
  </si>
  <si>
    <t>* Conference-related</t>
  </si>
  <si>
    <t>Officer of a scholarly/community-based organization (1.5)</t>
  </si>
  <si>
    <t>Conference organizer (2.0)</t>
  </si>
  <si>
    <t>Session (panel) chair (0.25)</t>
  </si>
  <si>
    <t>Discussant (0.5)</t>
  </si>
  <si>
    <t>Chair/President of scholarly/community-based organization (2.0)</t>
  </si>
  <si>
    <t>Member, external review committee (2.0)</t>
  </si>
  <si>
    <t>External reviewer for tenure/promotion outside UTRGV (2.0)</t>
  </si>
  <si>
    <t>4.b.1</t>
  </si>
  <si>
    <t>4.b.2</t>
  </si>
  <si>
    <t>4.b.3</t>
  </si>
  <si>
    <t>4.b.4</t>
  </si>
  <si>
    <t>4.b.5</t>
  </si>
  <si>
    <t>4.b.6</t>
  </si>
  <si>
    <t>4.b.7</t>
  </si>
  <si>
    <t>5. Community Service</t>
  </si>
  <si>
    <t>On-going partnership with community organization (1.0 per 10 hrs)</t>
  </si>
  <si>
    <t>Op-ed (0.25)</t>
  </si>
  <si>
    <t>Discipline-related presentation (0.25)</t>
  </si>
  <si>
    <t>Testimony before governmental panels (2.0)</t>
  </si>
  <si>
    <t>Applied policy report or white paper (2.0)</t>
  </si>
  <si>
    <t>Media citations and interviews (e.g., quotes in newspaper, radio, television); provide list in dossier</t>
  </si>
  <si>
    <t>5.e</t>
  </si>
  <si>
    <t>5.f</t>
  </si>
  <si>
    <t>Minimum Activity Points (cumulative)</t>
  </si>
  <si>
    <t>These guidelines are based on the total number of points required at the end of each 6-year evaluation cycle as given in Chapter II of the department's Tenure and Promotion Guidelines. These guidelines are meant to provide guidance to faculty members and to the Annual Review and Tenure and Promotion Committees to consider when evaluating whether a faculty member exceeds, meets, or does not meet expectations, or if their performance is unsatisfactory. The committees have the discretion to deviate from these guidelines, but must provide an explanation for doing so in their report.
Definitions of the summary review ratings are provided in Chapter I Section 3 of the department's Tenure and Promotion Guidelines.</t>
  </si>
  <si>
    <t>Faculty name:</t>
  </si>
  <si>
    <t>Media citations and interviews (0.1 each). Adjust points as needed.</t>
  </si>
  <si>
    <t>Designated faculty mentor/peer observation (1.0)</t>
  </si>
  <si>
    <t>Official Faculty Mentor to a faculty member at UTRGV or peer observation</t>
  </si>
  <si>
    <t>Alternative calculation</t>
  </si>
  <si>
    <t># SD</t>
  </si>
  <si>
    <t># D</t>
  </si>
  <si>
    <t># N</t>
  </si>
  <si>
    <t># A</t>
  </si>
  <si>
    <t># SA</t>
  </si>
  <si>
    <t>Using alternate calculation if given</t>
  </si>
  <si>
    <t>Research Library</t>
  </si>
  <si>
    <t>Service Library</t>
  </si>
  <si>
    <t>Standard calculation</t>
  </si>
  <si>
    <t>Teaching Library</t>
  </si>
  <si>
    <t>DO NOT ENTER ANY DATA ON THIS PAGE. ENTER DATA ON TEACHING POINTS PAGE</t>
  </si>
  <si>
    <t>Part I. Teaching Effectiveness</t>
  </si>
  <si>
    <t>Short item title</t>
  </si>
  <si>
    <t>Activity Points for Student Evaluations</t>
  </si>
  <si>
    <t>1. Activity Points for Student Evaluations</t>
  </si>
  <si>
    <t xml:space="preserve">Below 70% of all responses on the student evaluation forms, for each semester of the evaluation period, falling in the Agree and/or Strongly Agree categories </t>
  </si>
  <si>
    <t>Below 70% positive (0.00)</t>
  </si>
  <si>
    <t xml:space="preserve">70% to 79% of all responses on the student evaluation forms, for each semester of the evaluation period, falling in the Agree and/or Strongly Agree categories </t>
  </si>
  <si>
    <t>70%-79% positive (0.5)</t>
  </si>
  <si>
    <t>1.b</t>
  </si>
  <si>
    <t xml:space="preserve">80% to 89% of all responses on the student evaluation forms, for each semester of the evaluation period, falling in the Agree and/or Strongly Agree categories </t>
  </si>
  <si>
    <t>80%-89% positive (1.0)</t>
  </si>
  <si>
    <t>1.c</t>
  </si>
  <si>
    <t>90% to 100% of all responses on the student evaluation forms, for each semester of the evaluation period, falling in the Agree and/or Strongly Agree categories</t>
  </si>
  <si>
    <t>90% positive and above (1.5)</t>
  </si>
  <si>
    <t>Attendance at teaching workshops and/or seminars sponsored by the UTRGV Center for Teaching Excellence (CTE) or Center for Online Teaching &amp; Training (COLTT)</t>
  </si>
  <si>
    <t>2. Teaching Workshops and Training</t>
  </si>
  <si>
    <t>10 points</t>
  </si>
  <si>
    <t>Basic Blackboard training</t>
  </si>
  <si>
    <t>Basic Blackboard training (2.0)</t>
  </si>
  <si>
    <t xml:space="preserve">Other Blackboard trainings such as Panopto, Bb Collaborate, Grading Center, etc. </t>
  </si>
  <si>
    <t xml:space="preserve">Quality Matters certification </t>
  </si>
  <si>
    <t>QM certification (2.0)</t>
  </si>
  <si>
    <t xml:space="preserve">Quality Matters updates </t>
  </si>
  <si>
    <t>QM updates (0.5)</t>
  </si>
  <si>
    <t xml:space="preserve">Center for Teaching Excellence Learning Communities with 3 or more sessions on one topic </t>
  </si>
  <si>
    <t>CTE Learning Communities (2.0)</t>
  </si>
  <si>
    <t>New Faculty Orientation (must attend at least 75% of activities)</t>
  </si>
  <si>
    <t>New Faculty orientation (2.0)</t>
  </si>
  <si>
    <t>Zoom training</t>
  </si>
  <si>
    <t>Zoom training (0.5)</t>
  </si>
  <si>
    <t>Other teaching training activities</t>
  </si>
  <si>
    <t>Less than 2 hours; list training name and date</t>
  </si>
  <si>
    <t>Other teaching training &lt;2 hrs (0.5)</t>
  </si>
  <si>
    <t>2.h.1</t>
  </si>
  <si>
    <t>More than 2 hours; list training name and date</t>
  </si>
  <si>
    <t>Other teaching training &gt;2 hrs (2.0)</t>
  </si>
  <si>
    <t>2.h.2</t>
  </si>
  <si>
    <t>3. New Courses and Course Develolpment</t>
  </si>
  <si>
    <t>3 points</t>
  </si>
  <si>
    <t>Development of teaching materials, such as banks of test questions, computer exercises, workbooks, etc.  Provide course name.</t>
  </si>
  <si>
    <t>Development of new teaching material (1.0)</t>
  </si>
  <si>
    <t>4 points</t>
  </si>
  <si>
    <t>New course preparations, i.e., teaching a previously existing course for the first time; list course name and semester</t>
  </si>
  <si>
    <t>New course prep (1.0)</t>
  </si>
  <si>
    <t>6.a</t>
  </si>
  <si>
    <t xml:space="preserve">Teaching Related Activities </t>
  </si>
  <si>
    <t>4. Teaching-related Activities</t>
  </si>
  <si>
    <t>supervising an Independent study</t>
  </si>
  <si>
    <t>Independent study (1.0)</t>
  </si>
  <si>
    <t>4.a</t>
  </si>
  <si>
    <t xml:space="preserve">supervising student research for academic presentation </t>
  </si>
  <si>
    <t>supervising student research for academic presentation (1.0)</t>
  </si>
  <si>
    <t>4.b</t>
  </si>
  <si>
    <t xml:space="preserve">chairing an undergraduate Honors project </t>
  </si>
  <si>
    <t>chairing an undergraduate Honors project (1.0)</t>
  </si>
  <si>
    <t>4.c</t>
  </si>
  <si>
    <t>4.d</t>
  </si>
  <si>
    <t xml:space="preserve">serving on a doctoral dissertation committee at UTRGV or elsewhere </t>
  </si>
  <si>
    <t>serving on a doctoral dissertation committee (1.0)</t>
  </si>
  <si>
    <t>4.e</t>
  </si>
  <si>
    <t>per year</t>
  </si>
  <si>
    <t>serving on a Master’s thesis committee</t>
  </si>
  <si>
    <t>serving on a Master’s thesis committee (0.5)</t>
  </si>
  <si>
    <t>4.f</t>
  </si>
  <si>
    <t xml:space="preserve">supervising a research intern </t>
  </si>
  <si>
    <t>supervising a research intern (0.25)</t>
  </si>
  <si>
    <t xml:space="preserve">Recognitions, honors, and awards </t>
  </si>
  <si>
    <t>5. Recognitions, honors, and awards</t>
  </si>
  <si>
    <t>6 points</t>
  </si>
  <si>
    <t xml:space="preserve">by The University of Texas Rio Grande Valley </t>
  </si>
  <si>
    <t>UTRGV honors (1.0)</t>
  </si>
  <si>
    <t xml:space="preserve">by The University of Texas System </t>
  </si>
  <si>
    <t>UT System honors (2.0)</t>
  </si>
  <si>
    <t>statewide private or non-profit entities</t>
  </si>
  <si>
    <t>Statewide private/non-profit honors (3.0)</t>
  </si>
  <si>
    <t>national private or non-profit entities</t>
  </si>
  <si>
    <t>National/International honors (4.0)</t>
  </si>
  <si>
    <t>Special Teaching Activities</t>
  </si>
  <si>
    <t>6. Special Teaching Activities</t>
  </si>
  <si>
    <t>Incorporation of experiential learning pedagogy(ies) into classes (must be approved by UTRGV Office of Student Engagement; otherwise at the discretion of the Annual Review and Tenure and Promotions committees)</t>
  </si>
  <si>
    <t>Experiential learning (0.5)</t>
  </si>
  <si>
    <t>Teaching abroad (regular semesters only; provide university name)</t>
  </si>
  <si>
    <t>Teaching abroad (1.0)</t>
  </si>
  <si>
    <t>6.b</t>
  </si>
  <si>
    <t>Special teaching modalities</t>
  </si>
  <si>
    <t>* Special teaching modalities</t>
  </si>
  <si>
    <t>Teaching an online class during a regular semester session; per course per semester; list class and semester</t>
  </si>
  <si>
    <t>On-line class (0.25)</t>
  </si>
  <si>
    <t>6.c.1</t>
  </si>
  <si>
    <t>Teaching a course during a regular semester via Interactive Television (must involve at least 5 classes on a campus that is not the faculty member's assigned home campus) per course per semester; list class name</t>
  </si>
  <si>
    <t>ITV class (0.5)</t>
  </si>
  <si>
    <t>6.c.2</t>
  </si>
  <si>
    <t>Teaching a face-to-face course during a regular semester at a site or campus that is not the faculty member’s assigned home campus; per course per semester; list class name, semester</t>
  </si>
  <si>
    <t>Teaching on the other campus (1.0)</t>
  </si>
  <si>
    <t>6.c.3</t>
  </si>
  <si>
    <t># resp</t>
  </si>
  <si>
    <t>DO NOT ENTER ANY DATA ON THIS PAGE. ENTER DATA ON RESEARCH POINTS PAGE</t>
  </si>
  <si>
    <t/>
  </si>
  <si>
    <t>Activity points for publications beyond the minimum required articles or book (see Tenure and Promotion Standards)</t>
  </si>
  <si>
    <t xml:space="preserve">Publication of a peer reviewed book </t>
  </si>
  <si>
    <t xml:space="preserve">When an existing published book authored or co-authored by a faculty member is re-published in a 2nd or later edition </t>
  </si>
  <si>
    <t xml:space="preserve">Each review of an authored or co-authored book in a scholarly journal </t>
  </si>
  <si>
    <t>Publication of a reputable peer reviewed journal article(s) or book chapter(s)</t>
  </si>
  <si>
    <t xml:space="preserve">Publication of a book review in a professional or scholarly journal </t>
  </si>
  <si>
    <t xml:space="preserve">Publication of a review essay (i.e., it has a title and is a multi-book review essay) in a professional or scholarly journal </t>
  </si>
  <si>
    <t xml:space="preserve">Encyclopedia and Handbook articles </t>
  </si>
  <si>
    <t>Peer reviewed</t>
  </si>
  <si>
    <t>Not peer reviewed</t>
  </si>
  <si>
    <t xml:space="preserve">Publication of a textbook </t>
  </si>
  <si>
    <t>Publication of a chapter in a textbook (per chapter)</t>
  </si>
  <si>
    <t>Publication of a non-peer reviewed book by a scholarly or commercial press recognized for its scholarly publications</t>
  </si>
  <si>
    <t>Editorship of a book of readings or anthology</t>
  </si>
  <si>
    <t>Sole or primary editor</t>
  </si>
  <si>
    <t>Associate or assistant editor</t>
  </si>
  <si>
    <t xml:space="preserve">Publication of a non-refereed journal article, book chapter, or article in proceedings </t>
  </si>
  <si>
    <t>Scholarly presentations</t>
  </si>
  <si>
    <t xml:space="preserve">Paper presented to a professional or scholarly conference </t>
  </si>
  <si>
    <t xml:space="preserve">Co-authored paper presentation at a professional or scholarly conference when not present </t>
  </si>
  <si>
    <t>Regional conference</t>
  </si>
  <si>
    <t>National or international conference</t>
  </si>
  <si>
    <t xml:space="preserve">Presentation to a local (RGV) conference </t>
  </si>
  <si>
    <t xml:space="preserve">Presentation at a research panel/workshop/roundtable at a professional or scholarly meeting </t>
  </si>
  <si>
    <t>Grant Activity</t>
  </si>
  <si>
    <t>Applying for an external research grant as a principal or co-principal investigator (per application)</t>
  </si>
  <si>
    <t>Serving as the principal or co-principal investigator on an externally funded grant</t>
  </si>
  <si>
    <t>First year (for receiving the grant)</t>
  </si>
  <si>
    <t>Subsequent years (for managing the grant)</t>
  </si>
  <si>
    <t>Serving as a Research Collaborator on an externally funded grant</t>
  </si>
  <si>
    <t xml:space="preserve">Serving as the principal or co-principal investigator on a research grant awarded by the University of Texas Rio Grande Valley or University of Texas System </t>
  </si>
  <si>
    <t>Honors, recognitions, and awards for research, but not to include non-competitive internal awards</t>
  </si>
  <si>
    <t xml:space="preserve">Development of copyrighted software or “game” for use in a pedagogical, academic, or professional capacity </t>
  </si>
  <si>
    <t>Publication of a translation into a foreign language of an original English work (or vice versa)</t>
  </si>
  <si>
    <t xml:space="preserve">Electronic publication of an authored contribution to a nationally or internationally recognized blog/news media </t>
  </si>
  <si>
    <t xml:space="preserve">Attendance at research workshops, seminars, or trainings </t>
  </si>
  <si>
    <t xml:space="preserve">Lunch time sessions organized by the Office of Research </t>
  </si>
  <si>
    <t xml:space="preserve">Keys to Research certification </t>
  </si>
  <si>
    <t xml:space="preserve">Other research training activities: </t>
  </si>
  <si>
    <t xml:space="preserve">Less than 2 hours </t>
  </si>
  <si>
    <t>More than 2 hours</t>
  </si>
  <si>
    <t>1. Publications</t>
  </si>
  <si>
    <t>Peer-reviewed book (12.0)</t>
  </si>
  <si>
    <t>Book republished (2.0)</t>
  </si>
  <si>
    <t>1.a.1</t>
  </si>
  <si>
    <t>Review of faculty member's book (0.1)</t>
  </si>
  <si>
    <t>1.a.2</t>
  </si>
  <si>
    <t>Peer-reviewed journal article or book chapter (4.0)</t>
  </si>
  <si>
    <t>Book review (1.0)</t>
  </si>
  <si>
    <t>3 points annually</t>
  </si>
  <si>
    <t>Review essay (2.5)</t>
  </si>
  <si>
    <t>2.5 points annually</t>
  </si>
  <si>
    <t>* Encyclopedia and Handbook Articles</t>
  </si>
  <si>
    <t>Peer-reviewed encyclopedia or handbook (2.5)</t>
  </si>
  <si>
    <t>1.e.1</t>
  </si>
  <si>
    <t>Not-peer-reviewed encyclopedia or handbook (2.5)</t>
  </si>
  <si>
    <t>1.e.2</t>
  </si>
  <si>
    <t>Textbook published (7.0)</t>
  </si>
  <si>
    <t>1.f.0</t>
  </si>
  <si>
    <t>Textbook chapter (1.0)</t>
  </si>
  <si>
    <t>1.f.1</t>
  </si>
  <si>
    <t>Non-peer reviewed book (5.0)</t>
  </si>
  <si>
    <t>1.g</t>
  </si>
  <si>
    <t>* Anthology or readings editor</t>
  </si>
  <si>
    <t>Sole/primary editor of an anthology or reader (4.0)</t>
  </si>
  <si>
    <t>1.h.1</t>
  </si>
  <si>
    <t>Assoc/asst editor of an anthology or reader (2.0)</t>
  </si>
  <si>
    <t>1.h.2</t>
  </si>
  <si>
    <t>Non-peer reviewed journal article or chapter (2.5)</t>
  </si>
  <si>
    <t>1.i</t>
  </si>
  <si>
    <t>Trade journal article or applied policy report (2.0)</t>
  </si>
  <si>
    <t>1.j</t>
  </si>
  <si>
    <t>2. Scholarly presentations</t>
  </si>
  <si>
    <t>Conference presentation (2.0)</t>
  </si>
  <si>
    <t>* Co-authored presentations</t>
  </si>
  <si>
    <t>Co-authored, not attending, local conference (0.25)</t>
  </si>
  <si>
    <t>2.b.1</t>
  </si>
  <si>
    <t>Co-authored, not attending, national conference (0.5)</t>
  </si>
  <si>
    <t>2.b.2</t>
  </si>
  <si>
    <t>Local conference presentation (1.0)</t>
  </si>
  <si>
    <t>Research panel/workshop/roundtable presentation (1.0)</t>
  </si>
  <si>
    <t>1 point annually</t>
  </si>
  <si>
    <t>3. Grant activity</t>
  </si>
  <si>
    <t>External research grant application (3.0)</t>
  </si>
  <si>
    <t>* Externally-funded grants</t>
  </si>
  <si>
    <t>PI or co-PI, Year 1 (4.0)</t>
  </si>
  <si>
    <t>3.b.1</t>
  </si>
  <si>
    <t>PI or co-PI, Year 2+ (2.0)</t>
  </si>
  <si>
    <t>3.b.2</t>
  </si>
  <si>
    <t>Research collaborator (1.0)</t>
  </si>
  <si>
    <t>PI or co-PI on UTRGV-funded grant (1.0)</t>
  </si>
  <si>
    <t>4. Honors</t>
  </si>
  <si>
    <t>6 points per cycle</t>
  </si>
  <si>
    <t>Software or game development (2.0)</t>
  </si>
  <si>
    <t>Translation published (1.0)</t>
  </si>
  <si>
    <t>Blog post (0.25)</t>
  </si>
  <si>
    <t>8. Trainings</t>
  </si>
  <si>
    <t>4 points per cycle</t>
  </si>
  <si>
    <t>Lunchtime session (0.5)</t>
  </si>
  <si>
    <t>8.a</t>
  </si>
  <si>
    <t>Keys to Research (1.0)</t>
  </si>
  <si>
    <t>8.b</t>
  </si>
  <si>
    <t>* Other research training</t>
  </si>
  <si>
    <t>Other research training &lt;2 hrs (0.5)</t>
  </si>
  <si>
    <t>8.c.1</t>
  </si>
  <si>
    <t>Other research training &gt;2 hrs (1.0)</t>
  </si>
  <si>
    <t>8.c.2</t>
  </si>
  <si>
    <t>Convert % to #</t>
  </si>
  <si>
    <t>%</t>
  </si>
  <si>
    <t>#</t>
  </si>
  <si>
    <t>Note: The evaluation reports provide the percentage in each category. Use the converter to the right to convert the percentages to raw numbers, one at a time.</t>
  </si>
  <si>
    <t>Other select committee memberships (2.0)</t>
  </si>
  <si>
    <t>GUIDELINES FOR ANNUAL YEARLY PROGRESS TOWARD REVIEW FOR CONTRACT RENEWAL</t>
  </si>
  <si>
    <t>ARC Comments</t>
  </si>
  <si>
    <t>Other Blackboard trainings (0.5)</t>
  </si>
  <si>
    <t>Documented?</t>
  </si>
  <si>
    <t>FOR ARC COMMITTEE USE ONLY</t>
  </si>
  <si>
    <t>ADD ROWS ABOVE THIS BAR -- DO NOT REMOVE EMPTY ROWS</t>
  </si>
  <si>
    <t>Year is carried over from Teaching Points page</t>
  </si>
  <si>
    <t>Carried over automatically from the Teaching Points page</t>
  </si>
  <si>
    <t>&lt;- Enter the academic year here and it will automatically be carried over onto all the other pages.</t>
  </si>
  <si>
    <t>&lt;- Enter your name here and it will automatically be carried over onto all the other pages.</t>
  </si>
  <si>
    <t xml:space="preserve">Publication of an article in a professional or trade journal, or author of an externally funded applied policy report* </t>
  </si>
  <si>
    <t>Notes</t>
  </si>
  <si>
    <r>
      <t xml:space="preserve">* </t>
    </r>
    <r>
      <rPr>
        <sz val="11"/>
        <color theme="1"/>
        <rFont val="Cambria"/>
        <family val="1"/>
      </rPr>
      <t>Faculty may choose to report applied policy reports as Research or as Service, but not both.</t>
    </r>
  </si>
  <si>
    <t>Notes:</t>
  </si>
  <si>
    <t>Author of an applied policy report or research-based ‘white paper’ that is sponsored, prepared for, or funded by a governmental, private, or non-profit organization*</t>
  </si>
  <si>
    <t>Note: Tenure track faculty who start in the Fall semester should enter all information for both Fall and Spring semesters in Year 2 to ensure that it is counted correctly.</t>
  </si>
  <si>
    <t>Research activities</t>
  </si>
  <si>
    <t>Course development</t>
  </si>
  <si>
    <t>Faculty Senate Pres, Assoc Dean, Center Dir. (4.0)</t>
  </si>
  <si>
    <t>President of the Faculty Senate, Associate Dean, Center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</si>
</sst>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4" x14ac:knownFonts="1">
    <font>
      <sz val="11"/>
      <color theme="1"/>
      <name val="Cambria"/>
      <family val="1"/>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mbria"/>
      <family val="1"/>
    </font>
    <font>
      <b/>
      <sz val="11"/>
      <color theme="1"/>
      <name val="Cambria"/>
      <family val="1"/>
    </font>
    <font>
      <b/>
      <sz val="14"/>
      <color theme="1"/>
      <name val="Cambria"/>
      <family val="1"/>
    </font>
    <font>
      <sz val="11"/>
      <color theme="1"/>
      <name val="Calibri"/>
      <family val="2"/>
      <scheme val="minor"/>
    </font>
    <font>
      <sz val="11"/>
      <color theme="1"/>
      <name val="Times New Roman"/>
      <family val="1"/>
    </font>
    <font>
      <sz val="11"/>
      <name val="Calibri"/>
      <family val="2"/>
      <scheme val="minor"/>
    </font>
    <font>
      <sz val="11"/>
      <name val="Cambria"/>
      <family val="1"/>
    </font>
    <font>
      <sz val="8"/>
      <name val="Cambria"/>
      <family val="1"/>
    </font>
    <font>
      <b/>
      <sz val="11"/>
      <color theme="0"/>
      <name val="Calibri"/>
      <family val="2"/>
      <scheme val="minor"/>
    </font>
    <font>
      <sz val="11"/>
      <color theme="0"/>
      <name val="Cambria"/>
      <family val="1"/>
    </font>
    <font>
      <b/>
      <sz val="20"/>
      <color theme="0"/>
      <name val="Cambria"/>
      <family val="1"/>
    </font>
    <font>
      <b/>
      <sz val="20"/>
      <name val="Cambria"/>
      <family val="1"/>
    </font>
    <font>
      <b/>
      <sz val="12"/>
      <color theme="1"/>
      <name val="Cambria"/>
      <family val="1"/>
    </font>
    <font>
      <sz val="9"/>
      <color theme="1"/>
      <name val="Cambria"/>
      <family val="1"/>
    </font>
    <font>
      <b/>
      <sz val="14"/>
      <color theme="1"/>
      <name val="Calibri"/>
      <family val="2"/>
      <scheme val="minor"/>
    </font>
    <font>
      <b/>
      <sz val="24"/>
      <color theme="1"/>
      <name val="Cambria"/>
      <family val="1"/>
    </font>
    <font>
      <sz val="11"/>
      <color theme="1"/>
      <name val="Calibri Light"/>
      <family val="2"/>
      <scheme val="major"/>
    </font>
    <font>
      <b/>
      <sz val="24"/>
      <color theme="0"/>
      <name val="Cambria"/>
      <family val="1"/>
    </font>
    <font>
      <b/>
      <sz val="11"/>
      <color theme="1"/>
      <name val="Calibri Light"/>
      <family val="2"/>
      <scheme val="major"/>
    </font>
  </fonts>
  <fills count="15">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7"/>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2"/>
        <bgColor indexed="64"/>
      </patternFill>
    </fill>
  </fills>
  <borders count="81">
    <border>
      <left/>
      <right/>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double">
        <color auto="1"/>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auto="1"/>
      </right>
      <top/>
      <bottom style="thin">
        <color auto="1"/>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diagonal/>
    </border>
    <border>
      <left style="thick">
        <color indexed="64"/>
      </left>
      <right/>
      <top style="medium">
        <color indexed="64"/>
      </top>
      <bottom style="thin">
        <color indexed="64"/>
      </bottom>
      <diagonal/>
    </border>
    <border>
      <left style="thick">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right style="medium">
        <color indexed="64"/>
      </right>
      <top style="thin">
        <color indexed="64"/>
      </top>
      <bottom style="thin">
        <color indexed="64"/>
      </bottom>
      <diagonal/>
    </border>
    <border>
      <left style="medium">
        <color indexed="64"/>
      </left>
      <right/>
      <top style="double">
        <color auto="1"/>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auto="1"/>
      </top>
      <bottom/>
      <diagonal/>
    </border>
    <border>
      <left/>
      <right/>
      <top style="double">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s>
  <cellStyleXfs count="4">
    <xf numFmtId="0" fontId="0" fillId="0" borderId="0"/>
    <xf numFmtId="9" fontId="8" fillId="0" borderId="0" applyFont="0" applyFill="0" applyBorder="0" applyAlignment="0" applyProtection="0"/>
    <xf numFmtId="0" fontId="3" fillId="0" borderId="0"/>
    <xf numFmtId="43" fontId="5" fillId="0" borderId="0" applyFont="0" applyFill="0" applyBorder="0" applyAlignment="0" applyProtection="0"/>
  </cellStyleXfs>
  <cellXfs count="361">
    <xf numFmtId="0" fontId="0" fillId="0" borderId="0" xfId="0"/>
    <xf numFmtId="0" fontId="5" fillId="0" borderId="0" xfId="0" applyFont="1"/>
    <xf numFmtId="0" fontId="0" fillId="0" borderId="0" xfId="0" applyAlignment="1">
      <alignment horizontal="center"/>
    </xf>
    <xf numFmtId="0" fontId="0" fillId="0" borderId="0" xfId="0" applyFont="1"/>
    <xf numFmtId="0" fontId="5" fillId="0" borderId="0" xfId="0" applyFont="1" applyAlignment="1">
      <alignment wrapText="1"/>
    </xf>
    <xf numFmtId="0" fontId="0" fillId="0" borderId="0" xfId="0"/>
    <xf numFmtId="2" fontId="5" fillId="0" borderId="0" xfId="0" applyNumberFormat="1" applyFont="1"/>
    <xf numFmtId="0" fontId="0" fillId="0" borderId="0" xfId="0"/>
    <xf numFmtId="0" fontId="0" fillId="0" borderId="0" xfId="0" applyAlignment="1">
      <alignment wrapText="1"/>
    </xf>
    <xf numFmtId="2" fontId="0" fillId="0" borderId="0" xfId="0" applyNumberFormat="1"/>
    <xf numFmtId="0" fontId="5" fillId="0" borderId="0" xfId="0" applyFont="1" applyAlignment="1">
      <alignment vertical="center" wrapText="1"/>
    </xf>
    <xf numFmtId="0" fontId="0" fillId="0" borderId="0" xfId="0"/>
    <xf numFmtId="0" fontId="0" fillId="0" borderId="0" xfId="0" applyFont="1" applyAlignment="1">
      <alignment vertical="center" wrapText="1"/>
    </xf>
    <xf numFmtId="0" fontId="5" fillId="0" borderId="0" xfId="0" applyFont="1"/>
    <xf numFmtId="0" fontId="0" fillId="0" borderId="0" xfId="0" applyAlignment="1">
      <alignment wrapText="1"/>
    </xf>
    <xf numFmtId="0" fontId="0" fillId="0" borderId="0" xfId="0"/>
    <xf numFmtId="0" fontId="0" fillId="0" borderId="0" xfId="0" applyFont="1" applyAlignment="1">
      <alignment horizontal="right"/>
    </xf>
    <xf numFmtId="0" fontId="0" fillId="0" borderId="0" xfId="0" applyAlignment="1">
      <alignment wrapText="1"/>
    </xf>
    <xf numFmtId="0" fontId="0" fillId="0" borderId="0" xfId="0" applyFont="1" applyAlignment="1">
      <alignment wrapText="1"/>
    </xf>
    <xf numFmtId="0" fontId="6" fillId="0" borderId="0" xfId="0" applyFont="1" applyAlignment="1"/>
    <xf numFmtId="0" fontId="6" fillId="0" borderId="0" xfId="0" applyFont="1"/>
    <xf numFmtId="0" fontId="5" fillId="0" borderId="0" xfId="0" applyFont="1" applyAlignment="1">
      <alignment wrapText="1"/>
    </xf>
    <xf numFmtId="0" fontId="5" fillId="0" borderId="0" xfId="0" applyFont="1"/>
    <xf numFmtId="0" fontId="0" fillId="0" borderId="0" xfId="0"/>
    <xf numFmtId="0" fontId="0" fillId="4" borderId="10" xfId="0" applyFill="1" applyBorder="1"/>
    <xf numFmtId="0" fontId="0" fillId="3" borderId="10" xfId="0" applyFill="1" applyBorder="1" applyAlignment="1">
      <alignment horizontal="center"/>
    </xf>
    <xf numFmtId="164" fontId="0" fillId="3" borderId="10" xfId="0" applyNumberFormat="1" applyFill="1" applyBorder="1"/>
    <xf numFmtId="9" fontId="0" fillId="3" borderId="10" xfId="1" applyFont="1" applyFill="1" applyBorder="1" applyAlignment="1">
      <alignment horizontal="center"/>
    </xf>
    <xf numFmtId="0" fontId="11" fillId="3" borderId="10" xfId="0" applyFont="1" applyFill="1" applyBorder="1" applyAlignment="1">
      <alignment horizontal="center"/>
    </xf>
    <xf numFmtId="2" fontId="0" fillId="3" borderId="10" xfId="0" applyNumberFormat="1" applyFill="1" applyBorder="1"/>
    <xf numFmtId="0" fontId="6" fillId="0" borderId="0" xfId="0" applyFont="1"/>
    <xf numFmtId="0" fontId="5" fillId="0" borderId="0" xfId="0" applyFont="1"/>
    <xf numFmtId="0" fontId="0" fillId="4" borderId="10" xfId="0" applyFill="1" applyBorder="1" applyAlignment="1">
      <alignment wrapText="1"/>
    </xf>
    <xf numFmtId="0" fontId="0" fillId="0" borderId="0" xfId="0"/>
    <xf numFmtId="0" fontId="0" fillId="0" borderId="0" xfId="0" applyFont="1"/>
    <xf numFmtId="0" fontId="0" fillId="0" borderId="0" xfId="0" applyFont="1" applyAlignment="1">
      <alignment wrapText="1"/>
    </xf>
    <xf numFmtId="0" fontId="0" fillId="6" borderId="10" xfId="0" applyFill="1" applyBorder="1" applyAlignment="1">
      <alignment wrapText="1"/>
    </xf>
    <xf numFmtId="2" fontId="0" fillId="3" borderId="12" xfId="0" applyNumberFormat="1" applyFill="1" applyBorder="1"/>
    <xf numFmtId="9" fontId="0" fillId="3" borderId="10" xfId="0" applyNumberFormat="1" applyFill="1" applyBorder="1"/>
    <xf numFmtId="0" fontId="0" fillId="3" borderId="21" xfId="0" applyFill="1" applyBorder="1"/>
    <xf numFmtId="2" fontId="0" fillId="3" borderId="22" xfId="0" applyNumberFormat="1" applyFill="1" applyBorder="1"/>
    <xf numFmtId="0" fontId="0" fillId="7" borderId="10" xfId="0" applyFill="1" applyBorder="1" applyAlignment="1">
      <alignment horizontal="center"/>
    </xf>
    <xf numFmtId="0" fontId="0" fillId="2" borderId="10" xfId="0" applyFill="1" applyBorder="1" applyAlignment="1">
      <alignment horizontal="center"/>
    </xf>
    <xf numFmtId="0" fontId="0" fillId="7" borderId="23" xfId="0" applyFill="1" applyBorder="1" applyAlignment="1">
      <alignment horizontal="center"/>
    </xf>
    <xf numFmtId="0" fontId="0" fillId="7" borderId="12" xfId="0" applyFill="1" applyBorder="1" applyAlignment="1">
      <alignment horizontal="center"/>
    </xf>
    <xf numFmtId="0" fontId="0" fillId="7" borderId="24" xfId="0" applyFill="1" applyBorder="1" applyAlignment="1">
      <alignment horizontal="center"/>
    </xf>
    <xf numFmtId="0" fontId="10" fillId="7" borderId="24" xfId="0" applyFont="1" applyFill="1" applyBorder="1" applyAlignment="1">
      <alignment horizontal="center"/>
    </xf>
    <xf numFmtId="0" fontId="0" fillId="0" borderId="0" xfId="0"/>
    <xf numFmtId="0" fontId="0" fillId="3" borderId="15" xfId="0" applyFill="1" applyBorder="1" applyAlignment="1">
      <alignment horizontal="left" wrapText="1"/>
    </xf>
    <xf numFmtId="0" fontId="9" fillId="4" borderId="10" xfId="0" applyFont="1" applyFill="1" applyBorder="1" applyAlignment="1" applyProtection="1">
      <alignment wrapText="1"/>
      <protection locked="0"/>
    </xf>
    <xf numFmtId="0" fontId="0" fillId="4" borderId="10" xfId="0" applyFill="1" applyBorder="1" applyProtection="1">
      <protection locked="0"/>
    </xf>
    <xf numFmtId="0" fontId="9" fillId="4" borderId="10" xfId="0" applyFont="1" applyFill="1" applyBorder="1" applyProtection="1">
      <protection locked="0"/>
    </xf>
    <xf numFmtId="9" fontId="0" fillId="3" borderId="25" xfId="1" applyFont="1" applyFill="1" applyBorder="1" applyAlignment="1">
      <alignment horizontal="center"/>
    </xf>
    <xf numFmtId="9" fontId="9" fillId="4" borderId="25" xfId="1" applyFont="1" applyFill="1" applyBorder="1" applyAlignment="1" applyProtection="1">
      <alignment horizontal="center"/>
      <protection locked="0"/>
    </xf>
    <xf numFmtId="0" fontId="0" fillId="4" borderId="21" xfId="0" applyFill="1" applyBorder="1"/>
    <xf numFmtId="0" fontId="0" fillId="3" borderId="12" xfId="0" applyFill="1" applyBorder="1"/>
    <xf numFmtId="9" fontId="0" fillId="3" borderId="12" xfId="1" applyFont="1" applyFill="1" applyBorder="1"/>
    <xf numFmtId="2" fontId="0" fillId="3" borderId="10" xfId="3" applyNumberFormat="1" applyFont="1" applyFill="1" applyBorder="1"/>
    <xf numFmtId="164" fontId="0" fillId="3" borderId="12" xfId="0" applyNumberFormat="1" applyFill="1" applyBorder="1"/>
    <xf numFmtId="0" fontId="0" fillId="8" borderId="7" xfId="0" applyFill="1" applyBorder="1"/>
    <xf numFmtId="0" fontId="0" fillId="8" borderId="0" xfId="0" applyFill="1" applyBorder="1" applyAlignment="1">
      <alignment horizontal="center"/>
    </xf>
    <xf numFmtId="0" fontId="0" fillId="8" borderId="4" xfId="0" applyFill="1" applyBorder="1"/>
    <xf numFmtId="0" fontId="9" fillId="8" borderId="32" xfId="0" applyFont="1" applyFill="1" applyBorder="1" applyAlignment="1">
      <alignment wrapText="1"/>
    </xf>
    <xf numFmtId="0" fontId="0" fillId="8" borderId="1" xfId="0" applyFill="1" applyBorder="1" applyAlignment="1">
      <alignment horizontal="center"/>
    </xf>
    <xf numFmtId="2" fontId="0" fillId="8" borderId="35" xfId="0" applyNumberFormat="1" applyFill="1" applyBorder="1"/>
    <xf numFmtId="0" fontId="9" fillId="8" borderId="2" xfId="0" applyFont="1" applyFill="1" applyBorder="1" applyAlignment="1">
      <alignment wrapText="1"/>
    </xf>
    <xf numFmtId="2" fontId="0" fillId="8" borderId="36" xfId="0" applyNumberFormat="1" applyFill="1" applyBorder="1"/>
    <xf numFmtId="0" fontId="0" fillId="8" borderId="2" xfId="0" applyFill="1" applyBorder="1"/>
    <xf numFmtId="0" fontId="0" fillId="8" borderId="37" xfId="0" applyFill="1" applyBorder="1"/>
    <xf numFmtId="0" fontId="0" fillId="8" borderId="29" xfId="0" applyFill="1" applyBorder="1" applyAlignment="1">
      <alignment horizontal="center"/>
    </xf>
    <xf numFmtId="2" fontId="0" fillId="8" borderId="38" xfId="0" applyNumberFormat="1" applyFill="1" applyBorder="1"/>
    <xf numFmtId="0" fontId="4" fillId="8" borderId="29" xfId="0" applyFont="1" applyFill="1" applyBorder="1"/>
    <xf numFmtId="2" fontId="0" fillId="8" borderId="29" xfId="0" applyNumberFormat="1" applyFill="1" applyBorder="1"/>
    <xf numFmtId="0" fontId="4" fillId="8" borderId="6" xfId="0" applyFont="1" applyFill="1" applyBorder="1"/>
    <xf numFmtId="0" fontId="0" fillId="8" borderId="6" xfId="0" applyFill="1" applyBorder="1"/>
    <xf numFmtId="0" fontId="0" fillId="8" borderId="8" xfId="0" applyFill="1" applyBorder="1"/>
    <xf numFmtId="0" fontId="0" fillId="3" borderId="23" xfId="0" applyFill="1" applyBorder="1" applyAlignment="1">
      <alignment horizontal="center"/>
    </xf>
    <xf numFmtId="164" fontId="0" fillId="3" borderId="23" xfId="0" applyNumberFormat="1" applyFill="1" applyBorder="1"/>
    <xf numFmtId="9" fontId="0" fillId="3" borderId="23" xfId="1" applyFont="1" applyFill="1" applyBorder="1" applyAlignment="1">
      <alignment horizontal="center"/>
    </xf>
    <xf numFmtId="9" fontId="0" fillId="3" borderId="37" xfId="1" applyFont="1" applyFill="1" applyBorder="1" applyAlignment="1">
      <alignment horizontal="center"/>
    </xf>
    <xf numFmtId="0" fontId="0" fillId="4" borderId="24" xfId="0" applyFill="1" applyBorder="1" applyProtection="1">
      <protection locked="0"/>
    </xf>
    <xf numFmtId="0" fontId="0" fillId="8" borderId="43" xfId="0" applyFill="1" applyBorder="1"/>
    <xf numFmtId="0" fontId="0" fillId="8" borderId="44" xfId="0" applyFill="1" applyBorder="1"/>
    <xf numFmtId="0" fontId="0" fillId="8" borderId="34" xfId="0" applyFill="1" applyBorder="1"/>
    <xf numFmtId="0" fontId="0" fillId="8" borderId="6" xfId="0" applyFont="1" applyFill="1" applyBorder="1"/>
    <xf numFmtId="0" fontId="0" fillId="4" borderId="24" xfId="0" applyFill="1" applyBorder="1" applyAlignment="1">
      <alignment wrapText="1"/>
    </xf>
    <xf numFmtId="0" fontId="0" fillId="3" borderId="24" xfId="0" applyFill="1" applyBorder="1" applyAlignment="1">
      <alignment horizontal="center"/>
    </xf>
    <xf numFmtId="0" fontId="0" fillId="8" borderId="9" xfId="0" applyFill="1" applyBorder="1"/>
    <xf numFmtId="0" fontId="0" fillId="8" borderId="9" xfId="0" applyFill="1" applyBorder="1" applyAlignment="1">
      <alignment wrapText="1"/>
    </xf>
    <xf numFmtId="0" fontId="0" fillId="8" borderId="45" xfId="0" applyFill="1" applyBorder="1" applyAlignment="1">
      <alignment wrapText="1"/>
    </xf>
    <xf numFmtId="0" fontId="4" fillId="3" borderId="46" xfId="0" applyFont="1" applyFill="1" applyBorder="1" applyAlignment="1">
      <alignment horizontal="right"/>
    </xf>
    <xf numFmtId="0" fontId="0" fillId="7" borderId="16" xfId="0" applyFill="1" applyBorder="1"/>
    <xf numFmtId="0" fontId="0" fillId="2" borderId="16" xfId="0" applyFill="1" applyBorder="1"/>
    <xf numFmtId="0" fontId="4" fillId="2" borderId="11" xfId="0" applyFont="1" applyFill="1" applyBorder="1" applyAlignment="1">
      <alignment horizontal="center"/>
    </xf>
    <xf numFmtId="0" fontId="0" fillId="3" borderId="11" xfId="0" applyFill="1" applyBorder="1"/>
    <xf numFmtId="0" fontId="0" fillId="3" borderId="16" xfId="0" applyFill="1" applyBorder="1"/>
    <xf numFmtId="0" fontId="0" fillId="3" borderId="17" xfId="0" applyFill="1" applyBorder="1"/>
    <xf numFmtId="0" fontId="0" fillId="10" borderId="20" xfId="0" applyFill="1" applyBorder="1"/>
    <xf numFmtId="0" fontId="14" fillId="11" borderId="20" xfId="0" applyFont="1" applyFill="1" applyBorder="1"/>
    <xf numFmtId="0" fontId="4" fillId="8" borderId="5" xfId="0" applyFont="1" applyFill="1" applyBorder="1" applyAlignment="1">
      <alignment horizontal="center"/>
    </xf>
    <xf numFmtId="0" fontId="0" fillId="7" borderId="52" xfId="0" applyFill="1" applyBorder="1"/>
    <xf numFmtId="0" fontId="0" fillId="7" borderId="31" xfId="0" applyFill="1" applyBorder="1"/>
    <xf numFmtId="0" fontId="0" fillId="0" borderId="0" xfId="0" applyFont="1" applyAlignment="1">
      <alignment wrapText="1"/>
    </xf>
    <xf numFmtId="0" fontId="6" fillId="0" borderId="0" xfId="0" applyFont="1"/>
    <xf numFmtId="0" fontId="0" fillId="5" borderId="10" xfId="0" applyFill="1" applyBorder="1" applyAlignment="1">
      <alignment wrapText="1"/>
    </xf>
    <xf numFmtId="0" fontId="5" fillId="0" borderId="0" xfId="0" applyFont="1"/>
    <xf numFmtId="0" fontId="4" fillId="8" borderId="0" xfId="0" applyFont="1" applyFill="1" applyAlignment="1">
      <alignment horizontal="left"/>
    </xf>
    <xf numFmtId="0" fontId="0" fillId="8" borderId="0" xfId="0" applyFill="1" applyAlignment="1">
      <alignment horizontal="center"/>
    </xf>
    <xf numFmtId="2" fontId="0" fillId="8" borderId="0" xfId="0" applyNumberFormat="1" applyFill="1"/>
    <xf numFmtId="0" fontId="0" fillId="8" borderId="0" xfId="0" applyFill="1"/>
    <xf numFmtId="0" fontId="0" fillId="3" borderId="0" xfId="0" applyFill="1" applyAlignment="1">
      <alignment horizontal="center"/>
    </xf>
    <xf numFmtId="9" fontId="0" fillId="3" borderId="10" xfId="1" applyFont="1" applyFill="1" applyBorder="1"/>
    <xf numFmtId="9" fontId="0" fillId="3" borderId="11" xfId="1" applyFont="1" applyFill="1" applyBorder="1"/>
    <xf numFmtId="0" fontId="5" fillId="0" borderId="0" xfId="0" applyFont="1" applyAlignment="1">
      <alignment horizontal="center"/>
    </xf>
    <xf numFmtId="2" fontId="5" fillId="0" borderId="0" xfId="0" applyNumberFormat="1" applyFont="1" applyAlignment="1">
      <alignment horizontal="center"/>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left" wrapText="1"/>
    </xf>
    <xf numFmtId="0" fontId="6" fillId="0" borderId="0" xfId="0" applyFont="1" applyAlignment="1">
      <alignment wrapText="1"/>
    </xf>
    <xf numFmtId="0" fontId="6" fillId="0" borderId="0" xfId="0" applyFont="1"/>
    <xf numFmtId="0" fontId="5" fillId="0" borderId="0" xfId="0" applyFont="1" applyAlignment="1">
      <alignment wrapText="1"/>
    </xf>
    <xf numFmtId="0" fontId="5" fillId="0" borderId="0" xfId="0" applyFont="1"/>
    <xf numFmtId="0" fontId="0" fillId="0" borderId="0" xfId="0" applyAlignment="1">
      <alignment wrapText="1"/>
    </xf>
    <xf numFmtId="0" fontId="17" fillId="0" borderId="0" xfId="0" applyFont="1"/>
    <xf numFmtId="0" fontId="5" fillId="0" borderId="0" xfId="0" applyFont="1" applyAlignment="1">
      <alignment horizontal="right"/>
    </xf>
    <xf numFmtId="0" fontId="0" fillId="0" borderId="0" xfId="0" applyAlignment="1">
      <alignment horizontal="right"/>
    </xf>
    <xf numFmtId="2" fontId="6" fillId="0" borderId="0" xfId="0" applyNumberFormat="1" applyFont="1"/>
    <xf numFmtId="0" fontId="5" fillId="0" borderId="0" xfId="0" applyFont="1" applyAlignment="1">
      <alignment horizontal="right" wrapText="1"/>
    </xf>
    <xf numFmtId="9" fontId="9" fillId="4" borderId="11" xfId="1" applyFont="1" applyFill="1" applyBorder="1" applyAlignment="1" applyProtection="1">
      <alignment horizontal="center"/>
      <protection locked="0"/>
    </xf>
    <xf numFmtId="9" fontId="0" fillId="3" borderId="25" xfId="1" applyFont="1" applyFill="1" applyBorder="1"/>
    <xf numFmtId="0" fontId="0" fillId="3" borderId="10" xfId="0" applyFill="1" applyBorder="1"/>
    <xf numFmtId="0" fontId="0" fillId="0" borderId="0" xfId="0"/>
    <xf numFmtId="9" fontId="0" fillId="0" borderId="0" xfId="1" applyFont="1"/>
    <xf numFmtId="9" fontId="9" fillId="4" borderId="10" xfId="1" applyFont="1" applyFill="1" applyBorder="1" applyAlignment="1" applyProtection="1">
      <alignment horizontal="center"/>
      <protection locked="0"/>
    </xf>
    <xf numFmtId="9" fontId="0" fillId="4" borderId="10" xfId="1" applyFont="1" applyFill="1" applyBorder="1" applyAlignment="1" applyProtection="1">
      <alignment horizontal="center"/>
      <protection locked="0"/>
    </xf>
    <xf numFmtId="9" fontId="0" fillId="4" borderId="25" xfId="1" applyFont="1" applyFill="1" applyBorder="1" applyAlignment="1" applyProtection="1">
      <alignment horizontal="center"/>
      <protection locked="0"/>
    </xf>
    <xf numFmtId="9" fontId="0" fillId="4" borderId="10" xfId="1" applyFont="1" applyFill="1" applyBorder="1" applyProtection="1">
      <protection locked="0"/>
    </xf>
    <xf numFmtId="9" fontId="0" fillId="4" borderId="25" xfId="1" applyFont="1" applyFill="1" applyBorder="1" applyProtection="1">
      <protection locked="0"/>
    </xf>
    <xf numFmtId="9" fontId="0" fillId="8" borderId="0" xfId="1" applyFont="1" applyFill="1"/>
    <xf numFmtId="0" fontId="0" fillId="0" borderId="0" xfId="0"/>
    <xf numFmtId="2" fontId="11" fillId="3" borderId="25" xfId="0" applyNumberFormat="1" applyFont="1" applyFill="1" applyBorder="1" applyAlignment="1">
      <alignment horizontal="center"/>
    </xf>
    <xf numFmtId="0" fontId="0" fillId="12" borderId="10" xfId="0" applyFill="1" applyBorder="1"/>
    <xf numFmtId="2" fontId="0" fillId="3" borderId="25" xfId="0" applyNumberFormat="1" applyFill="1" applyBorder="1" applyAlignment="1">
      <alignment horizontal="center"/>
    </xf>
    <xf numFmtId="2" fontId="0" fillId="3" borderId="32" xfId="0" applyNumberFormat="1" applyFill="1" applyBorder="1" applyAlignment="1">
      <alignment horizontal="center"/>
    </xf>
    <xf numFmtId="2" fontId="0" fillId="3" borderId="55" xfId="0" applyNumberFormat="1" applyFill="1" applyBorder="1"/>
    <xf numFmtId="0" fontId="4" fillId="3" borderId="46" xfId="0" applyFont="1" applyFill="1" applyBorder="1" applyAlignment="1">
      <alignment horizontal="center"/>
    </xf>
    <xf numFmtId="2" fontId="0" fillId="3" borderId="46" xfId="0" applyNumberFormat="1" applyFill="1" applyBorder="1"/>
    <xf numFmtId="0" fontId="0" fillId="4" borderId="24" xfId="0" applyFill="1" applyBorder="1"/>
    <xf numFmtId="0" fontId="0" fillId="5" borderId="24" xfId="0" applyFill="1" applyBorder="1" applyAlignment="1">
      <alignment wrapText="1"/>
    </xf>
    <xf numFmtId="9" fontId="0" fillId="4" borderId="10" xfId="1" applyFont="1" applyFill="1" applyBorder="1"/>
    <xf numFmtId="0" fontId="0" fillId="12" borderId="56" xfId="0" applyFill="1" applyBorder="1"/>
    <xf numFmtId="0" fontId="0" fillId="0" borderId="58" xfId="0" applyBorder="1"/>
    <xf numFmtId="0" fontId="0" fillId="0" borderId="58" xfId="0" applyFont="1" applyBorder="1"/>
    <xf numFmtId="0" fontId="6" fillId="0" borderId="59" xfId="0" applyFont="1" applyBorder="1" applyAlignment="1">
      <alignment horizontal="left"/>
    </xf>
    <xf numFmtId="0" fontId="6" fillId="10" borderId="57" xfId="0" applyFont="1" applyFill="1" applyBorder="1"/>
    <xf numFmtId="0" fontId="0" fillId="0" borderId="0" xfId="0"/>
    <xf numFmtId="0" fontId="0" fillId="3" borderId="23" xfId="0" applyFill="1" applyBorder="1" applyAlignment="1">
      <alignment horizontal="left" wrapText="1"/>
    </xf>
    <xf numFmtId="0" fontId="0" fillId="8" borderId="62" xfId="0" applyFill="1" applyBorder="1"/>
    <xf numFmtId="0" fontId="0" fillId="8" borderId="63" xfId="0" applyFill="1" applyBorder="1"/>
    <xf numFmtId="0" fontId="0" fillId="8" borderId="63" xfId="0" applyFill="1" applyBorder="1" applyAlignment="1">
      <alignment wrapText="1"/>
    </xf>
    <xf numFmtId="0" fontId="4" fillId="3" borderId="66" xfId="0" applyFont="1" applyFill="1" applyBorder="1" applyAlignment="1">
      <alignment horizontal="right"/>
    </xf>
    <xf numFmtId="2" fontId="0" fillId="3" borderId="67" xfId="0" applyNumberFormat="1" applyFill="1" applyBorder="1"/>
    <xf numFmtId="0" fontId="0" fillId="8" borderId="36" xfId="0" applyFill="1" applyBorder="1"/>
    <xf numFmtId="0" fontId="19" fillId="8" borderId="29" xfId="0" applyFont="1" applyFill="1" applyBorder="1"/>
    <xf numFmtId="0" fontId="0" fillId="0" borderId="58" xfId="0" applyFill="1" applyBorder="1"/>
    <xf numFmtId="0" fontId="0" fillId="4" borderId="70"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4" fillId="12" borderId="10" xfId="0" applyFont="1" applyFill="1" applyBorder="1"/>
    <xf numFmtId="0" fontId="4" fillId="12" borderId="56" xfId="0" applyFont="1" applyFill="1" applyBorder="1" applyAlignment="1">
      <alignment horizontal="center"/>
    </xf>
    <xf numFmtId="0" fontId="4" fillId="3" borderId="10" xfId="0" applyFont="1" applyFill="1" applyBorder="1" applyAlignment="1">
      <alignment horizontal="center"/>
    </xf>
    <xf numFmtId="2" fontId="4" fillId="3" borderId="25" xfId="0" applyNumberFormat="1" applyFont="1" applyFill="1" applyBorder="1" applyAlignment="1">
      <alignment horizontal="center"/>
    </xf>
    <xf numFmtId="0" fontId="6" fillId="10" borderId="72" xfId="0" applyFont="1" applyFill="1" applyBorder="1"/>
    <xf numFmtId="0" fontId="0" fillId="8" borderId="9" xfId="0" applyFill="1" applyBorder="1"/>
    <xf numFmtId="0" fontId="0" fillId="8" borderId="7" xfId="0" applyFill="1" applyBorder="1"/>
    <xf numFmtId="0" fontId="0" fillId="14" borderId="0" xfId="0" applyFill="1"/>
    <xf numFmtId="0" fontId="0" fillId="14" borderId="0" xfId="0" applyFill="1" applyAlignment="1">
      <alignment horizontal="center"/>
    </xf>
    <xf numFmtId="2" fontId="0" fillId="14" borderId="0" xfId="0" applyNumberFormat="1" applyFill="1"/>
    <xf numFmtId="9" fontId="0" fillId="14" borderId="0" xfId="1" applyFont="1" applyFill="1"/>
    <xf numFmtId="0" fontId="7" fillId="14" borderId="0" xfId="0" applyFont="1" applyFill="1"/>
    <xf numFmtId="0" fontId="4" fillId="14" borderId="2" xfId="0" applyFont="1" applyFill="1" applyBorder="1" applyAlignment="1">
      <alignment horizontal="left"/>
    </xf>
    <xf numFmtId="0" fontId="4" fillId="14" borderId="10" xfId="0" applyFont="1" applyFill="1" applyBorder="1" applyAlignment="1">
      <alignment wrapText="1"/>
    </xf>
    <xf numFmtId="0" fontId="4" fillId="14" borderId="10" xfId="0" applyFont="1" applyFill="1" applyBorder="1" applyAlignment="1">
      <alignment horizontal="center"/>
    </xf>
    <xf numFmtId="2" fontId="4" fillId="14" borderId="10" xfId="0" applyNumberFormat="1" applyFont="1" applyFill="1" applyBorder="1" applyAlignment="1">
      <alignment horizontal="center"/>
    </xf>
    <xf numFmtId="0" fontId="4" fillId="14" borderId="10" xfId="0" applyFont="1" applyFill="1" applyBorder="1" applyAlignment="1">
      <alignment horizontal="center" wrapText="1"/>
    </xf>
    <xf numFmtId="9" fontId="4" fillId="14" borderId="10" xfId="1" applyFont="1" applyFill="1" applyBorder="1" applyAlignment="1">
      <alignment horizontal="center" wrapText="1"/>
    </xf>
    <xf numFmtId="9" fontId="4" fillId="14" borderId="25" xfId="1" applyFont="1" applyFill="1" applyBorder="1" applyAlignment="1">
      <alignment horizontal="center" wrapText="1"/>
    </xf>
    <xf numFmtId="0" fontId="4" fillId="14" borderId="21" xfId="0" applyFont="1" applyFill="1" applyBorder="1" applyAlignment="1">
      <alignment horizontal="center" wrapText="1"/>
    </xf>
    <xf numFmtId="0" fontId="4" fillId="14" borderId="11" xfId="0" applyFont="1" applyFill="1" applyBorder="1" applyAlignment="1">
      <alignment horizontal="center" wrapText="1"/>
    </xf>
    <xf numFmtId="0" fontId="4" fillId="14" borderId="23" xfId="0" applyFont="1" applyFill="1" applyBorder="1"/>
    <xf numFmtId="0" fontId="4" fillId="14" borderId="1" xfId="0" applyFont="1" applyFill="1" applyBorder="1" applyAlignment="1">
      <alignment horizontal="center" wrapText="1"/>
    </xf>
    <xf numFmtId="0" fontId="4" fillId="14" borderId="35" xfId="0" applyFont="1" applyFill="1" applyBorder="1" applyAlignment="1">
      <alignment horizontal="center" wrapText="1"/>
    </xf>
    <xf numFmtId="0" fontId="4" fillId="14" borderId="32" xfId="0" applyFont="1" applyFill="1" applyBorder="1" applyAlignment="1">
      <alignment horizontal="center" wrapText="1"/>
    </xf>
    <xf numFmtId="0" fontId="0" fillId="14" borderId="10" xfId="0" applyFill="1" applyBorder="1"/>
    <xf numFmtId="0" fontId="4" fillId="14" borderId="10" xfId="0" applyFont="1" applyFill="1" applyBorder="1"/>
    <xf numFmtId="0" fontId="0" fillId="14" borderId="24" xfId="0" applyFill="1" applyBorder="1"/>
    <xf numFmtId="0" fontId="4" fillId="14" borderId="34" xfId="0" applyFont="1" applyFill="1" applyBorder="1" applyAlignment="1">
      <alignment wrapText="1"/>
    </xf>
    <xf numFmtId="2" fontId="4" fillId="14" borderId="25" xfId="0" applyNumberFormat="1" applyFont="1" applyFill="1" applyBorder="1" applyAlignment="1">
      <alignment horizontal="center"/>
    </xf>
    <xf numFmtId="0" fontId="19" fillId="14" borderId="3" xfId="0" applyFont="1" applyFill="1" applyBorder="1"/>
    <xf numFmtId="0" fontId="19" fillId="14" borderId="4" xfId="0" applyFont="1" applyFill="1" applyBorder="1"/>
    <xf numFmtId="0" fontId="19" fillId="14" borderId="0" xfId="0" applyFont="1" applyFill="1" applyBorder="1"/>
    <xf numFmtId="0" fontId="0" fillId="14" borderId="0" xfId="0" applyFill="1" applyBorder="1"/>
    <xf numFmtId="0" fontId="6" fillId="14" borderId="60" xfId="0" applyFont="1" applyFill="1" applyBorder="1" applyAlignment="1">
      <alignment horizontal="left"/>
    </xf>
    <xf numFmtId="0" fontId="0" fillId="14" borderId="0" xfId="0" applyFill="1" applyAlignment="1">
      <alignment wrapText="1"/>
    </xf>
    <xf numFmtId="0" fontId="0" fillId="14" borderId="0" xfId="0" applyFill="1" applyBorder="1" applyAlignment="1">
      <alignment horizontal="center"/>
    </xf>
    <xf numFmtId="0" fontId="0" fillId="14" borderId="6" xfId="0" applyFill="1" applyBorder="1"/>
    <xf numFmtId="0" fontId="6" fillId="0" borderId="0" xfId="0" applyFont="1"/>
    <xf numFmtId="0" fontId="0" fillId="0" borderId="0" xfId="0" applyFont="1" applyAlignment="1">
      <alignment horizontal="left"/>
    </xf>
    <xf numFmtId="0" fontId="0" fillId="8" borderId="0" xfId="0" applyFill="1" applyBorder="1"/>
    <xf numFmtId="0" fontId="0" fillId="8" borderId="7" xfId="0" applyFill="1" applyBorder="1"/>
    <xf numFmtId="0" fontId="4" fillId="14" borderId="10" xfId="0" applyFont="1" applyFill="1" applyBorder="1" applyAlignment="1">
      <alignment wrapText="1"/>
    </xf>
    <xf numFmtId="0" fontId="0" fillId="0" borderId="0" xfId="0" applyFill="1"/>
    <xf numFmtId="0" fontId="0" fillId="14" borderId="71" xfId="0" applyFill="1" applyBorder="1"/>
    <xf numFmtId="2" fontId="4" fillId="14" borderId="25" xfId="0" applyNumberFormat="1" applyFont="1" applyFill="1" applyBorder="1"/>
    <xf numFmtId="0" fontId="0" fillId="14" borderId="6" xfId="0" applyFont="1" applyFill="1" applyBorder="1"/>
    <xf numFmtId="0" fontId="14" fillId="2" borderId="0" xfId="0" applyFont="1" applyFill="1" applyBorder="1"/>
    <xf numFmtId="0" fontId="0" fillId="14" borderId="7" xfId="0" applyFill="1" applyBorder="1"/>
    <xf numFmtId="0" fontId="4" fillId="14" borderId="11" xfId="0" applyFont="1" applyFill="1" applyBorder="1" applyAlignment="1">
      <alignment horizontal="center"/>
    </xf>
    <xf numFmtId="0" fontId="13" fillId="2" borderId="73" xfId="0" applyFont="1" applyFill="1" applyBorder="1"/>
    <xf numFmtId="0" fontId="14" fillId="2" borderId="7" xfId="0" applyFont="1" applyFill="1" applyBorder="1"/>
    <xf numFmtId="0" fontId="4" fillId="14" borderId="3" xfId="0" applyFont="1" applyFill="1" applyBorder="1"/>
    <xf numFmtId="0" fontId="0" fillId="8" borderId="5" xfId="0" applyFill="1" applyBorder="1"/>
    <xf numFmtId="0" fontId="0" fillId="7" borderId="17" xfId="0" applyFill="1" applyBorder="1"/>
    <xf numFmtId="0" fontId="4" fillId="8" borderId="7" xfId="0" applyFont="1" applyFill="1" applyBorder="1" applyAlignment="1">
      <alignment horizontal="center"/>
    </xf>
    <xf numFmtId="0" fontId="4" fillId="14" borderId="6" xfId="0" applyFont="1" applyFill="1" applyBorder="1"/>
    <xf numFmtId="0" fontId="0" fillId="3" borderId="16" xfId="0" applyFont="1" applyFill="1" applyBorder="1"/>
    <xf numFmtId="0" fontId="0" fillId="3" borderId="74" xfId="0" applyFill="1" applyBorder="1"/>
    <xf numFmtId="0" fontId="0" fillId="3" borderId="75" xfId="0" applyFill="1" applyBorder="1"/>
    <xf numFmtId="0" fontId="4" fillId="10" borderId="73" xfId="0" applyFont="1" applyFill="1" applyBorder="1"/>
    <xf numFmtId="0" fontId="4" fillId="10" borderId="76" xfId="0" applyFont="1" applyFill="1" applyBorder="1" applyAlignment="1">
      <alignment horizontal="center"/>
    </xf>
    <xf numFmtId="0" fontId="4" fillId="14" borderId="16" xfId="0" applyFont="1" applyFill="1" applyBorder="1"/>
    <xf numFmtId="0" fontId="13" fillId="11" borderId="73" xfId="0" applyFont="1" applyFill="1" applyBorder="1"/>
    <xf numFmtId="0" fontId="4" fillId="7" borderId="42" xfId="0" applyFont="1" applyFill="1" applyBorder="1" applyAlignment="1">
      <alignment horizontal="center"/>
    </xf>
    <xf numFmtId="0" fontId="4" fillId="3" borderId="10" xfId="0" applyFont="1" applyFill="1" applyBorder="1" applyAlignment="1">
      <alignment horizontal="left"/>
    </xf>
    <xf numFmtId="0" fontId="4" fillId="7" borderId="33" xfId="0" applyFont="1" applyFill="1" applyBorder="1" applyAlignment="1">
      <alignment horizontal="center"/>
    </xf>
    <xf numFmtId="0" fontId="4" fillId="7" borderId="11" xfId="0" applyFont="1" applyFill="1" applyBorder="1" applyAlignment="1">
      <alignment horizontal="center"/>
    </xf>
    <xf numFmtId="0" fontId="14" fillId="11" borderId="76" xfId="0" applyFont="1" applyFill="1" applyBorder="1"/>
    <xf numFmtId="43" fontId="0" fillId="3" borderId="11" xfId="3" applyFont="1" applyFill="1" applyBorder="1"/>
    <xf numFmtId="2" fontId="0" fillId="3" borderId="12" xfId="3" applyNumberFormat="1" applyFont="1" applyFill="1" applyBorder="1"/>
    <xf numFmtId="43" fontId="0" fillId="3" borderId="13" xfId="3" applyFont="1" applyFill="1" applyBorder="1"/>
    <xf numFmtId="0" fontId="23" fillId="0" borderId="0" xfId="0" applyFont="1" applyFill="1" applyBorder="1" applyAlignment="1">
      <alignment horizontal="left"/>
    </xf>
    <xf numFmtId="0" fontId="0" fillId="14" borderId="77" xfId="0" applyFill="1" applyBorder="1"/>
    <xf numFmtId="0" fontId="0" fillId="14" borderId="29" xfId="0" applyFill="1" applyBorder="1"/>
    <xf numFmtId="0" fontId="0" fillId="14" borderId="20" xfId="0" applyFill="1" applyBorder="1"/>
    <xf numFmtId="0" fontId="0" fillId="8" borderId="28" xfId="0" applyFill="1" applyBorder="1" applyAlignment="1">
      <alignment horizontal="center"/>
    </xf>
    <xf numFmtId="0" fontId="21" fillId="8" borderId="78" xfId="0" applyFont="1" applyFill="1" applyBorder="1" applyAlignment="1">
      <alignment wrapText="1"/>
    </xf>
    <xf numFmtId="0" fontId="0" fillId="14" borderId="69" xfId="0" applyFill="1" applyBorder="1"/>
    <xf numFmtId="2" fontId="0" fillId="8" borderId="28" xfId="0" applyNumberFormat="1" applyFill="1" applyBorder="1"/>
    <xf numFmtId="2" fontId="0" fillId="8" borderId="78" xfId="0" applyNumberFormat="1" applyFill="1" applyBorder="1"/>
    <xf numFmtId="0" fontId="0" fillId="8" borderId="0" xfId="0" applyFill="1" applyBorder="1" applyAlignment="1">
      <alignment wrapText="1"/>
    </xf>
    <xf numFmtId="2" fontId="0" fillId="8" borderId="79" xfId="0" applyNumberFormat="1" applyFill="1" applyBorder="1"/>
    <xf numFmtId="0" fontId="21" fillId="8" borderId="26" xfId="0" applyFont="1" applyFill="1" applyBorder="1" applyAlignment="1">
      <alignment wrapText="1"/>
    </xf>
    <xf numFmtId="0" fontId="21" fillId="8" borderId="80" xfId="0" applyFont="1" applyFill="1" applyBorder="1" applyAlignment="1">
      <alignment wrapText="1"/>
    </xf>
    <xf numFmtId="0" fontId="5" fillId="0" borderId="0" xfId="0" applyFont="1"/>
    <xf numFmtId="0" fontId="0" fillId="0" borderId="0" xfId="0"/>
    <xf numFmtId="0" fontId="6" fillId="0" borderId="0" xfId="0" applyFont="1"/>
    <xf numFmtId="0" fontId="0" fillId="0" borderId="0" xfId="0" applyAlignment="1">
      <alignment wrapText="1"/>
    </xf>
    <xf numFmtId="0" fontId="17" fillId="0" borderId="0" xfId="0" applyFont="1"/>
    <xf numFmtId="0" fontId="6" fillId="0" borderId="0" xfId="0" applyFont="1" applyAlignment="1">
      <alignment wrapText="1"/>
    </xf>
    <xf numFmtId="0" fontId="5" fillId="0" borderId="0" xfId="0" applyFont="1"/>
    <xf numFmtId="0" fontId="5" fillId="0" borderId="0" xfId="0" applyFont="1" applyAlignment="1">
      <alignment wrapText="1"/>
    </xf>
    <xf numFmtId="0" fontId="15" fillId="2" borderId="0" xfId="0" applyFont="1" applyFill="1" applyAlignment="1">
      <alignment horizontal="center"/>
    </xf>
    <xf numFmtId="0" fontId="0" fillId="8" borderId="2" xfId="0" applyFill="1" applyBorder="1"/>
    <xf numFmtId="0" fontId="0" fillId="8" borderId="0" xfId="0" applyFill="1"/>
    <xf numFmtId="0" fontId="4" fillId="14" borderId="23" xfId="0" applyFont="1" applyFill="1" applyBorder="1"/>
    <xf numFmtId="0" fontId="4" fillId="14" borderId="10" xfId="0" applyFont="1" applyFill="1" applyBorder="1"/>
    <xf numFmtId="0" fontId="2" fillId="0" borderId="29" xfId="0" applyFont="1" applyBorder="1"/>
    <xf numFmtId="0" fontId="2" fillId="0" borderId="30" xfId="0" applyFont="1" applyBorder="1"/>
    <xf numFmtId="0" fontId="0" fillId="8" borderId="32" xfId="0" applyFill="1" applyBorder="1"/>
    <xf numFmtId="0" fontId="0" fillId="8" borderId="1" xfId="0" applyFill="1" applyBorder="1"/>
    <xf numFmtId="0" fontId="18" fillId="8" borderId="32" xfId="0" applyFont="1" applyFill="1" applyBorder="1" applyAlignment="1">
      <alignment vertical="center" wrapText="1"/>
    </xf>
    <xf numFmtId="0" fontId="18" fillId="8" borderId="1" xfId="0" applyFont="1" applyFill="1" applyBorder="1" applyAlignment="1">
      <alignment vertical="center" wrapText="1"/>
    </xf>
    <xf numFmtId="0" fontId="18" fillId="8" borderId="18" xfId="0" applyFont="1" applyFill="1" applyBorder="1" applyAlignment="1">
      <alignment vertical="center" wrapText="1"/>
    </xf>
    <xf numFmtId="0" fontId="18" fillId="8" borderId="2" xfId="0" applyFont="1" applyFill="1" applyBorder="1" applyAlignment="1">
      <alignment vertical="center" wrapText="1"/>
    </xf>
    <xf numFmtId="0" fontId="18" fillId="8" borderId="0" xfId="0" applyFont="1" applyFill="1" applyAlignment="1">
      <alignment vertical="center" wrapText="1"/>
    </xf>
    <xf numFmtId="0" fontId="18" fillId="8" borderId="7" xfId="0" applyFont="1" applyFill="1" applyBorder="1" applyAlignment="1">
      <alignment vertical="center" wrapText="1"/>
    </xf>
    <xf numFmtId="0" fontId="18" fillId="8" borderId="37" xfId="0" applyFont="1" applyFill="1" applyBorder="1" applyAlignment="1">
      <alignment vertical="center" wrapText="1"/>
    </xf>
    <xf numFmtId="0" fontId="18" fillId="8" borderId="29" xfId="0" applyFont="1" applyFill="1" applyBorder="1" applyAlignment="1">
      <alignment vertical="center" wrapText="1"/>
    </xf>
    <xf numFmtId="0" fontId="18" fillId="8" borderId="30" xfId="0" applyFont="1" applyFill="1" applyBorder="1" applyAlignment="1">
      <alignment vertical="center" wrapText="1"/>
    </xf>
    <xf numFmtId="9" fontId="6" fillId="10" borderId="10" xfId="1" applyFont="1" applyFill="1" applyBorder="1"/>
    <xf numFmtId="0" fontId="4" fillId="14" borderId="41" xfId="0" applyFont="1" applyFill="1" applyBorder="1" applyAlignment="1">
      <alignment horizontal="left"/>
    </xf>
    <xf numFmtId="0" fontId="4" fillId="14" borderId="29" xfId="0" applyFont="1" applyFill="1" applyBorder="1" applyAlignment="1">
      <alignment horizontal="left"/>
    </xf>
    <xf numFmtId="0" fontId="4" fillId="14" borderId="30" xfId="0" applyFont="1" applyFill="1" applyBorder="1" applyAlignment="1">
      <alignment horizontal="left"/>
    </xf>
    <xf numFmtId="0" fontId="22" fillId="2" borderId="6" xfId="0" applyFont="1" applyFill="1" applyBorder="1"/>
    <xf numFmtId="0" fontId="22" fillId="2" borderId="0" xfId="0" applyFont="1" applyFill="1" applyBorder="1"/>
    <xf numFmtId="0" fontId="7" fillId="14" borderId="47" xfId="0" applyFont="1" applyFill="1" applyBorder="1" applyAlignment="1">
      <alignment horizontal="left"/>
    </xf>
    <xf numFmtId="0" fontId="7" fillId="14" borderId="19" xfId="0" applyFont="1" applyFill="1" applyBorder="1" applyAlignment="1">
      <alignment horizontal="left"/>
    </xf>
    <xf numFmtId="0" fontId="4" fillId="14" borderId="39" xfId="0" applyFont="1" applyFill="1" applyBorder="1"/>
    <xf numFmtId="0" fontId="4" fillId="14" borderId="40" xfId="0" applyFont="1" applyFill="1" applyBorder="1"/>
    <xf numFmtId="0" fontId="4" fillId="14" borderId="23" xfId="0" applyFont="1" applyFill="1" applyBorder="1" applyAlignment="1">
      <alignment horizontal="left"/>
    </xf>
    <xf numFmtId="0" fontId="4" fillId="14" borderId="24" xfId="0" applyFont="1" applyFill="1" applyBorder="1" applyAlignment="1">
      <alignment horizontal="left"/>
    </xf>
    <xf numFmtId="2" fontId="6" fillId="9" borderId="47" xfId="0" applyNumberFormat="1" applyFont="1" applyFill="1" applyBorder="1" applyAlignment="1">
      <alignment horizontal="center"/>
    </xf>
    <xf numFmtId="2" fontId="6" fillId="9" borderId="19" xfId="0" applyNumberFormat="1" applyFont="1" applyFill="1" applyBorder="1" applyAlignment="1">
      <alignment horizontal="center"/>
    </xf>
    <xf numFmtId="2" fontId="6" fillId="9" borderId="48" xfId="0" applyNumberFormat="1" applyFont="1" applyFill="1" applyBorder="1" applyAlignment="1">
      <alignment horizontal="center"/>
    </xf>
    <xf numFmtId="0" fontId="4" fillId="14" borderId="29" xfId="0" applyFont="1" applyFill="1" applyBorder="1"/>
    <xf numFmtId="0" fontId="4" fillId="14" borderId="53" xfId="0" applyFont="1" applyFill="1" applyBorder="1"/>
    <xf numFmtId="0" fontId="23" fillId="14" borderId="15" xfId="0" applyFont="1" applyFill="1" applyBorder="1"/>
    <xf numFmtId="0" fontId="0" fillId="8" borderId="27" xfId="0" applyFill="1" applyBorder="1"/>
    <xf numFmtId="0" fontId="0" fillId="8" borderId="28" xfId="0" applyFill="1" applyBorder="1"/>
    <xf numFmtId="0" fontId="0" fillId="8" borderId="61" xfId="0" applyFill="1" applyBorder="1"/>
    <xf numFmtId="0" fontId="0" fillId="8" borderId="9" xfId="0" applyFill="1" applyBorder="1"/>
    <xf numFmtId="0" fontId="0" fillId="8" borderId="45" xfId="0" applyFill="1" applyBorder="1"/>
    <xf numFmtId="0" fontId="0" fillId="14" borderId="19" xfId="0" applyFill="1" applyBorder="1"/>
    <xf numFmtId="0" fontId="23" fillId="14" borderId="6" xfId="0" applyFont="1" applyFill="1" applyBorder="1" applyAlignment="1" applyProtection="1">
      <protection locked="0"/>
    </xf>
    <xf numFmtId="0" fontId="23" fillId="14" borderId="0" xfId="0" applyFont="1" applyFill="1" applyBorder="1" applyAlignment="1" applyProtection="1">
      <protection locked="0"/>
    </xf>
    <xf numFmtId="0" fontId="16" fillId="10" borderId="0" xfId="0" applyFont="1" applyFill="1" applyAlignment="1">
      <alignment horizontal="center"/>
    </xf>
    <xf numFmtId="0" fontId="0" fillId="0" borderId="0" xfId="0" applyFont="1" applyAlignment="1">
      <alignment horizontal="left"/>
    </xf>
    <xf numFmtId="0" fontId="6" fillId="0" borderId="0" xfId="0" applyFont="1" applyAlignment="1">
      <alignment horizontal="left" wrapText="1"/>
    </xf>
    <xf numFmtId="0" fontId="0" fillId="0" borderId="0" xfId="0" applyFont="1" applyAlignment="1">
      <alignment horizontal="left" wrapText="1"/>
    </xf>
    <xf numFmtId="0" fontId="6" fillId="0" borderId="0" xfId="0" applyFont="1" applyAlignment="1"/>
    <xf numFmtId="0" fontId="6" fillId="0" borderId="0" xfId="0" applyFont="1" applyAlignment="1">
      <alignment horizontal="left"/>
    </xf>
    <xf numFmtId="0" fontId="0" fillId="5" borderId="25" xfId="0" applyFill="1" applyBorder="1" applyAlignment="1">
      <alignment wrapText="1"/>
    </xf>
    <xf numFmtId="0" fontId="0" fillId="5" borderId="34" xfId="0" applyFill="1" applyBorder="1" applyAlignment="1">
      <alignment wrapText="1"/>
    </xf>
    <xf numFmtId="0" fontId="7" fillId="3" borderId="8" xfId="0" applyFont="1" applyFill="1" applyBorder="1" applyAlignment="1">
      <alignment horizontal="left"/>
    </xf>
    <xf numFmtId="0" fontId="7" fillId="3" borderId="9" xfId="0" applyFont="1" applyFill="1" applyBorder="1" applyAlignment="1">
      <alignment horizontal="left"/>
    </xf>
    <xf numFmtId="0" fontId="7" fillId="3" borderId="68" xfId="0" applyFont="1" applyFill="1" applyBorder="1" applyAlignment="1">
      <alignment horizontal="left"/>
    </xf>
    <xf numFmtId="0" fontId="23" fillId="14" borderId="6" xfId="0" applyFont="1" applyFill="1" applyBorder="1" applyAlignment="1">
      <alignment horizontal="left"/>
    </xf>
    <xf numFmtId="0" fontId="23" fillId="14" borderId="0" xfId="0" applyFont="1" applyFill="1" applyBorder="1" applyAlignment="1">
      <alignment horizontal="left"/>
    </xf>
    <xf numFmtId="0" fontId="20" fillId="10" borderId="47" xfId="0" applyFont="1" applyFill="1" applyBorder="1"/>
    <xf numFmtId="0" fontId="20" fillId="10" borderId="19" xfId="0" applyFont="1" applyFill="1" applyBorder="1"/>
    <xf numFmtId="0" fontId="20" fillId="10" borderId="48" xfId="0" applyFont="1" applyFill="1" applyBorder="1"/>
    <xf numFmtId="0" fontId="4" fillId="14" borderId="52" xfId="0" applyFont="1" applyFill="1" applyBorder="1"/>
    <xf numFmtId="0" fontId="19" fillId="14" borderId="9" xfId="0" applyFont="1" applyFill="1" applyBorder="1"/>
    <xf numFmtId="0" fontId="4" fillId="14" borderId="32" xfId="0" applyFont="1" applyFill="1" applyBorder="1" applyAlignment="1">
      <alignment wrapText="1"/>
    </xf>
    <xf numFmtId="0" fontId="4" fillId="14" borderId="35" xfId="0" applyFont="1" applyFill="1" applyBorder="1" applyAlignment="1">
      <alignment wrapText="1"/>
    </xf>
    <xf numFmtId="0" fontId="0" fillId="8" borderId="64" xfId="0" applyFill="1" applyBorder="1" applyAlignment="1">
      <alignment wrapText="1"/>
    </xf>
    <xf numFmtId="0" fontId="0" fillId="8" borderId="65" xfId="0" applyFill="1" applyBorder="1" applyAlignment="1">
      <alignment wrapText="1"/>
    </xf>
    <xf numFmtId="0" fontId="4" fillId="14" borderId="14" xfId="0" applyFont="1" applyFill="1" applyBorder="1"/>
    <xf numFmtId="0" fontId="4" fillId="14" borderId="15" xfId="0" applyFont="1" applyFill="1" applyBorder="1"/>
    <xf numFmtId="0" fontId="1" fillId="8" borderId="27" xfId="0" applyFont="1" applyFill="1" applyBorder="1" applyAlignment="1">
      <alignment wrapText="1"/>
    </xf>
    <xf numFmtId="0" fontId="1" fillId="8" borderId="28" xfId="0" applyFont="1" applyFill="1" applyBorder="1" applyAlignment="1">
      <alignment wrapText="1"/>
    </xf>
    <xf numFmtId="0" fontId="4" fillId="14" borderId="10" xfId="0" applyFont="1" applyFill="1" applyBorder="1" applyAlignment="1">
      <alignment wrapText="1"/>
    </xf>
    <xf numFmtId="0" fontId="0" fillId="14" borderId="77" xfId="0" applyFill="1" applyBorder="1"/>
    <xf numFmtId="0" fontId="1" fillId="8" borderId="25" xfId="0" applyFont="1" applyFill="1" applyBorder="1" applyAlignment="1">
      <alignment wrapText="1"/>
    </xf>
    <xf numFmtId="0" fontId="1" fillId="8" borderId="26" xfId="0" applyFont="1" applyFill="1" applyBorder="1" applyAlignment="1">
      <alignment wrapText="1"/>
    </xf>
    <xf numFmtId="0" fontId="15" fillId="11" borderId="0" xfId="0" applyFont="1" applyFill="1" applyAlignment="1">
      <alignment horizontal="center"/>
    </xf>
    <xf numFmtId="2" fontId="6" fillId="9" borderId="49" xfId="0" applyNumberFormat="1" applyFont="1" applyFill="1" applyBorder="1" applyAlignment="1">
      <alignment horizontal="center"/>
    </xf>
    <xf numFmtId="2" fontId="6" fillId="9" borderId="50" xfId="0" applyNumberFormat="1" applyFont="1" applyFill="1" applyBorder="1" applyAlignment="1">
      <alignment horizontal="center"/>
    </xf>
    <xf numFmtId="2" fontId="6" fillId="9" borderId="54" xfId="0" applyNumberFormat="1" applyFont="1" applyFill="1" applyBorder="1" applyAlignment="1">
      <alignment horizontal="center"/>
    </xf>
    <xf numFmtId="0" fontId="0" fillId="14" borderId="0" xfId="0" applyFill="1"/>
    <xf numFmtId="0" fontId="0" fillId="14" borderId="71" xfId="0" applyFill="1" applyBorder="1"/>
    <xf numFmtId="0" fontId="23" fillId="8" borderId="27" xfId="0" applyFont="1" applyFill="1" applyBorder="1" applyAlignment="1">
      <alignment wrapText="1"/>
    </xf>
    <xf numFmtId="0" fontId="23" fillId="8" borderId="28" xfId="0" applyFont="1" applyFill="1" applyBorder="1" applyAlignment="1">
      <alignment wrapText="1"/>
    </xf>
    <xf numFmtId="0" fontId="22" fillId="11" borderId="47" xfId="0" applyFont="1" applyFill="1" applyBorder="1"/>
    <xf numFmtId="0" fontId="22" fillId="11" borderId="19" xfId="0" applyFont="1" applyFill="1" applyBorder="1"/>
    <xf numFmtId="0" fontId="23" fillId="14" borderId="3" xfId="0" applyFont="1" applyFill="1" applyBorder="1" applyAlignment="1">
      <alignment horizontal="left"/>
    </xf>
    <xf numFmtId="0" fontId="23" fillId="14" borderId="4" xfId="0" applyFont="1" applyFill="1" applyBorder="1" applyAlignment="1">
      <alignment horizontal="left"/>
    </xf>
    <xf numFmtId="0" fontId="7" fillId="3" borderId="47" xfId="0" applyFont="1" applyFill="1" applyBorder="1" applyAlignment="1">
      <alignment horizontal="left"/>
    </xf>
    <xf numFmtId="0" fontId="7" fillId="3" borderId="19" xfId="0" applyFont="1" applyFill="1" applyBorder="1" applyAlignment="1">
      <alignment horizontal="left"/>
    </xf>
    <xf numFmtId="0" fontId="4" fillId="13" borderId="3" xfId="0" applyFont="1" applyFill="1" applyBorder="1" applyAlignment="1">
      <alignment horizontal="left"/>
    </xf>
    <xf numFmtId="0" fontId="4" fillId="13" borderId="4" xfId="0" applyFont="1" applyFill="1" applyBorder="1" applyAlignment="1">
      <alignment horizontal="left"/>
    </xf>
    <xf numFmtId="0" fontId="4" fillId="13" borderId="5" xfId="0" applyFont="1" applyFill="1" applyBorder="1" applyAlignment="1">
      <alignment horizontal="left"/>
    </xf>
    <xf numFmtId="0" fontId="0" fillId="13" borderId="6" xfId="0" applyFill="1" applyBorder="1" applyAlignment="1">
      <alignment wrapText="1"/>
    </xf>
    <xf numFmtId="0" fontId="0" fillId="13" borderId="0" xfId="0" applyFill="1" applyBorder="1" applyAlignment="1">
      <alignment wrapText="1"/>
    </xf>
    <xf numFmtId="0" fontId="0" fillId="13" borderId="7" xfId="0" applyFill="1" applyBorder="1" applyAlignment="1">
      <alignment wrapText="1"/>
    </xf>
    <xf numFmtId="0" fontId="7" fillId="3" borderId="56" xfId="0" applyFont="1" applyFill="1" applyBorder="1" applyAlignment="1">
      <alignment horizontal="left"/>
    </xf>
    <xf numFmtId="0" fontId="7" fillId="3" borderId="26" xfId="0" applyFont="1" applyFill="1" applyBorder="1" applyAlignment="1">
      <alignment horizontal="left"/>
    </xf>
    <xf numFmtId="0" fontId="4" fillId="7" borderId="33"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42" xfId="0" applyFont="1" applyFill="1" applyBorder="1" applyAlignment="1">
      <alignment horizontal="center" vertical="center"/>
    </xf>
    <xf numFmtId="0" fontId="23" fillId="14" borderId="26" xfId="0" applyFont="1" applyFill="1" applyBorder="1" applyAlignment="1">
      <alignment horizontal="left"/>
    </xf>
    <xf numFmtId="0" fontId="23" fillId="14" borderId="72" xfId="0" applyFont="1" applyFill="1" applyBorder="1" applyAlignment="1">
      <alignment horizontal="left"/>
    </xf>
  </cellXfs>
  <cellStyles count="4">
    <cellStyle name="Comma" xfId="3" builtinId="3"/>
    <cellStyle name="Normal" xfId="0" builtinId="0" customBuiltin="1"/>
    <cellStyle name="Normal 2" xfId="2" xr:uid="{83DAC9EF-5674-4362-B763-7F597596FCD4}"/>
    <cellStyle name="Percent" xfId="1" builtinId="5"/>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k Kaswan" id="{44A4797E-40DE-4F02-9B8A-B78383B7C563}" userId="Mark Kaswa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0" dT="2020-08-25T03:31:34.66" personId="{44A4797E-40DE-4F02-9B8A-B78383B7C563}" id="{311F89B7-53C8-449A-BD34-24B0FB388ECC}">
    <text>Cells C30..G30 Revised Aug. 2020</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5916-F6A2-45F7-A3DA-63EE9EF443F4}">
  <sheetPr>
    <tabColor theme="4"/>
  </sheetPr>
  <dimension ref="A1:H56"/>
  <sheetViews>
    <sheetView topLeftCell="A17" zoomScale="85" zoomScaleNormal="85" workbookViewId="0">
      <selection activeCell="F29" sqref="F29:F34"/>
    </sheetView>
  </sheetViews>
  <sheetFormatPr baseColWidth="10" defaultColWidth="8.83203125" defaultRowHeight="14" x14ac:dyDescent="0.15"/>
  <cols>
    <col min="1" max="1" width="3.83203125" customWidth="1"/>
    <col min="2" max="3" width="5" customWidth="1"/>
    <col min="4" max="4" width="71" customWidth="1"/>
    <col min="5" max="5" width="48.6640625" customWidth="1"/>
    <col min="6" max="6" width="5.1640625" customWidth="1"/>
    <col min="7" max="7" width="8.5"/>
    <col min="8" max="8" width="16" bestFit="1" customWidth="1"/>
  </cols>
  <sheetData>
    <row r="1" spans="1:8" ht="25" x14ac:dyDescent="0.25">
      <c r="A1" s="260" t="s">
        <v>224</v>
      </c>
      <c r="B1" s="260"/>
      <c r="C1" s="260"/>
      <c r="D1" s="260"/>
      <c r="E1" s="260"/>
      <c r="F1" s="260"/>
      <c r="G1" s="260"/>
      <c r="H1" s="260"/>
    </row>
    <row r="2" spans="1:8" x14ac:dyDescent="0.15">
      <c r="A2" s="119" t="s">
        <v>225</v>
      </c>
      <c r="B2" s="121"/>
      <c r="C2" s="121"/>
      <c r="D2" s="121"/>
      <c r="E2" s="121"/>
      <c r="F2" s="121"/>
      <c r="G2" s="6"/>
      <c r="H2" s="121"/>
    </row>
    <row r="3" spans="1:8" x14ac:dyDescent="0.15">
      <c r="A3" s="119" t="s">
        <v>226</v>
      </c>
      <c r="B3" s="121"/>
      <c r="C3" s="121"/>
      <c r="D3" s="121"/>
      <c r="E3" s="121"/>
      <c r="F3" s="121"/>
      <c r="G3" s="6"/>
      <c r="H3" s="121"/>
    </row>
    <row r="4" spans="1:8" x14ac:dyDescent="0.15">
      <c r="A4" s="121"/>
      <c r="B4" s="121"/>
      <c r="C4" s="121"/>
      <c r="D4" s="121"/>
      <c r="E4" s="47" t="s">
        <v>227</v>
      </c>
      <c r="F4" s="47" t="s">
        <v>125</v>
      </c>
      <c r="G4" s="9" t="s">
        <v>2</v>
      </c>
      <c r="H4" s="47" t="s">
        <v>43</v>
      </c>
    </row>
    <row r="5" spans="1:8" ht="16" x14ac:dyDescent="0.2">
      <c r="A5" s="123">
        <v>1</v>
      </c>
      <c r="B5" s="258" t="s">
        <v>228</v>
      </c>
      <c r="C5" s="258"/>
      <c r="D5" s="253"/>
      <c r="E5" s="47" t="s">
        <v>229</v>
      </c>
      <c r="F5" s="47"/>
      <c r="G5" s="6"/>
      <c r="H5" s="119"/>
    </row>
    <row r="6" spans="1:8" ht="16" x14ac:dyDescent="0.2">
      <c r="A6" s="123"/>
      <c r="B6" s="124" t="s">
        <v>0</v>
      </c>
      <c r="C6" s="255" t="s">
        <v>230</v>
      </c>
      <c r="D6" s="255"/>
      <c r="E6" s="121" t="s">
        <v>231</v>
      </c>
      <c r="F6" s="124" t="s">
        <v>115</v>
      </c>
      <c r="G6" s="6">
        <v>0</v>
      </c>
      <c r="H6" s="119"/>
    </row>
    <row r="7" spans="1:8" ht="28.5" customHeight="1" x14ac:dyDescent="0.15">
      <c r="A7" s="121"/>
      <c r="B7" s="124" t="s">
        <v>1</v>
      </c>
      <c r="C7" s="259" t="s">
        <v>232</v>
      </c>
      <c r="D7" s="259"/>
      <c r="E7" s="122" t="s">
        <v>233</v>
      </c>
      <c r="F7" s="124" t="s">
        <v>234</v>
      </c>
      <c r="G7" s="6">
        <v>0.5</v>
      </c>
      <c r="H7" s="121"/>
    </row>
    <row r="8" spans="1:8" ht="29.25" customHeight="1" x14ac:dyDescent="0.15">
      <c r="A8" s="121"/>
      <c r="B8" s="124" t="s">
        <v>3</v>
      </c>
      <c r="C8" s="259" t="s">
        <v>235</v>
      </c>
      <c r="D8" s="259"/>
      <c r="E8" s="120" t="s">
        <v>236</v>
      </c>
      <c r="F8" s="124" t="s">
        <v>237</v>
      </c>
      <c r="G8" s="6">
        <v>1</v>
      </c>
      <c r="H8" s="121"/>
    </row>
    <row r="9" spans="1:8" ht="29.5" customHeight="1" x14ac:dyDescent="0.15">
      <c r="A9" s="121"/>
      <c r="B9" s="125" t="s">
        <v>5</v>
      </c>
      <c r="C9" s="259" t="s">
        <v>238</v>
      </c>
      <c r="D9" s="259"/>
      <c r="E9" s="120" t="s">
        <v>239</v>
      </c>
      <c r="F9" s="125" t="s">
        <v>110</v>
      </c>
      <c r="G9" s="6">
        <v>1.5</v>
      </c>
      <c r="H9" s="121"/>
    </row>
    <row r="10" spans="1:8" x14ac:dyDescent="0.15">
      <c r="A10" s="121"/>
      <c r="B10" s="121"/>
      <c r="C10" s="121"/>
      <c r="D10" s="121"/>
      <c r="E10" s="121"/>
      <c r="F10" s="121"/>
      <c r="G10" s="6"/>
      <c r="H10" s="121"/>
    </row>
    <row r="11" spans="1:8" ht="16" x14ac:dyDescent="0.2">
      <c r="A11" s="256" t="s">
        <v>4</v>
      </c>
      <c r="B11" s="256"/>
      <c r="C11" s="256"/>
      <c r="D11" s="256"/>
      <c r="E11" s="123"/>
      <c r="F11" s="123"/>
      <c r="G11" s="6"/>
      <c r="H11" s="121"/>
    </row>
    <row r="12" spans="1:8" ht="15" x14ac:dyDescent="0.15">
      <c r="A12" s="119">
        <v>2</v>
      </c>
      <c r="B12" s="257" t="s">
        <v>240</v>
      </c>
      <c r="C12" s="257"/>
      <c r="D12" s="257"/>
      <c r="E12" s="122" t="s">
        <v>241</v>
      </c>
      <c r="F12" s="118"/>
      <c r="G12" s="126"/>
      <c r="H12" s="119" t="s">
        <v>242</v>
      </c>
    </row>
    <row r="13" spans="1:8" x14ac:dyDescent="0.15">
      <c r="A13" s="121"/>
      <c r="B13" s="124" t="s">
        <v>0</v>
      </c>
      <c r="C13" s="258" t="s">
        <v>243</v>
      </c>
      <c r="D13" s="258"/>
      <c r="E13" s="121" t="s">
        <v>244</v>
      </c>
      <c r="F13" s="121" t="s">
        <v>116</v>
      </c>
      <c r="G13" s="6">
        <v>2</v>
      </c>
      <c r="H13" s="121"/>
    </row>
    <row r="14" spans="1:8" x14ac:dyDescent="0.15">
      <c r="A14" s="121"/>
      <c r="B14" s="124" t="s">
        <v>1</v>
      </c>
      <c r="C14" s="258" t="s">
        <v>245</v>
      </c>
      <c r="D14" s="258"/>
      <c r="E14" s="121" t="s">
        <v>438</v>
      </c>
      <c r="F14" s="121" t="s">
        <v>120</v>
      </c>
      <c r="G14" s="6">
        <v>0.5</v>
      </c>
      <c r="H14" s="121"/>
    </row>
    <row r="15" spans="1:8" x14ac:dyDescent="0.15">
      <c r="A15" s="121"/>
      <c r="B15" s="124" t="s">
        <v>3</v>
      </c>
      <c r="C15" s="258" t="s">
        <v>246</v>
      </c>
      <c r="D15" s="258"/>
      <c r="E15" s="121" t="s">
        <v>247</v>
      </c>
      <c r="F15" s="121" t="s">
        <v>117</v>
      </c>
      <c r="G15" s="6">
        <v>2</v>
      </c>
      <c r="H15" s="121"/>
    </row>
    <row r="16" spans="1:8" x14ac:dyDescent="0.15">
      <c r="A16" s="121"/>
      <c r="B16" s="125" t="s">
        <v>5</v>
      </c>
      <c r="C16" s="258" t="s">
        <v>248</v>
      </c>
      <c r="D16" s="258"/>
      <c r="E16" s="47" t="s">
        <v>249</v>
      </c>
      <c r="F16" s="47" t="s">
        <v>109</v>
      </c>
      <c r="G16" s="6">
        <v>0.5</v>
      </c>
      <c r="H16" s="121"/>
    </row>
    <row r="17" spans="1:8" ht="15" x14ac:dyDescent="0.15">
      <c r="A17" s="121"/>
      <c r="B17" s="127" t="s">
        <v>6</v>
      </c>
      <c r="C17" s="259" t="s">
        <v>250</v>
      </c>
      <c r="D17" s="259"/>
      <c r="E17" s="120" t="s">
        <v>251</v>
      </c>
      <c r="F17" s="120" t="s">
        <v>118</v>
      </c>
      <c r="G17" s="6">
        <v>2</v>
      </c>
      <c r="H17" s="121"/>
    </row>
    <row r="18" spans="1:8" x14ac:dyDescent="0.15">
      <c r="A18" s="121"/>
      <c r="B18" s="125" t="s">
        <v>7</v>
      </c>
      <c r="C18" s="258" t="s">
        <v>252</v>
      </c>
      <c r="D18" s="258"/>
      <c r="E18" s="47" t="s">
        <v>253</v>
      </c>
      <c r="F18" s="47" t="s">
        <v>119</v>
      </c>
      <c r="G18" s="6">
        <v>2</v>
      </c>
      <c r="H18" s="121"/>
    </row>
    <row r="19" spans="1:8" x14ac:dyDescent="0.15">
      <c r="A19" s="121"/>
      <c r="B19" s="125" t="s">
        <v>8</v>
      </c>
      <c r="C19" s="258" t="s">
        <v>254</v>
      </c>
      <c r="D19" s="258"/>
      <c r="E19" s="121" t="s">
        <v>255</v>
      </c>
      <c r="F19" s="47" t="s">
        <v>111</v>
      </c>
      <c r="G19" s="6">
        <v>0.5</v>
      </c>
      <c r="H19" s="121"/>
    </row>
    <row r="20" spans="1:8" x14ac:dyDescent="0.15">
      <c r="A20" s="121"/>
      <c r="B20" s="125" t="s">
        <v>44</v>
      </c>
      <c r="C20" s="253" t="s">
        <v>256</v>
      </c>
      <c r="D20" s="253"/>
      <c r="E20" s="121"/>
      <c r="F20" s="47"/>
      <c r="G20" s="6"/>
      <c r="H20" s="121"/>
    </row>
    <row r="21" spans="1:8" x14ac:dyDescent="0.15">
      <c r="A21" s="121"/>
      <c r="B21" s="47"/>
      <c r="C21" s="121" t="s">
        <v>41</v>
      </c>
      <c r="D21" s="47" t="s">
        <v>257</v>
      </c>
      <c r="E21" s="47" t="s">
        <v>258</v>
      </c>
      <c r="F21" s="47" t="s">
        <v>259</v>
      </c>
      <c r="G21" s="6">
        <v>0.5</v>
      </c>
      <c r="H21" s="121"/>
    </row>
    <row r="22" spans="1:8" x14ac:dyDescent="0.15">
      <c r="A22" s="121"/>
      <c r="B22" s="47"/>
      <c r="C22" s="121" t="s">
        <v>42</v>
      </c>
      <c r="D22" s="47" t="s">
        <v>260</v>
      </c>
      <c r="E22" s="47" t="s">
        <v>261</v>
      </c>
      <c r="F22" s="47" t="s">
        <v>262</v>
      </c>
      <c r="G22" s="6">
        <v>2</v>
      </c>
      <c r="H22" s="121"/>
    </row>
    <row r="23" spans="1:8" x14ac:dyDescent="0.15">
      <c r="A23" s="121"/>
      <c r="B23" s="47"/>
      <c r="C23" s="121"/>
      <c r="D23" s="47"/>
      <c r="E23" s="47"/>
      <c r="F23" s="47"/>
      <c r="G23" s="6"/>
      <c r="H23" s="121"/>
    </row>
    <row r="24" spans="1:8" ht="15" x14ac:dyDescent="0.15">
      <c r="A24" s="119">
        <v>3</v>
      </c>
      <c r="B24" s="257" t="s">
        <v>453</v>
      </c>
      <c r="C24" s="257"/>
      <c r="D24" s="257"/>
      <c r="E24" s="122" t="s">
        <v>263</v>
      </c>
      <c r="F24" s="118"/>
      <c r="G24" s="6"/>
      <c r="H24" s="119"/>
    </row>
    <row r="25" spans="1:8" ht="27" customHeight="1" x14ac:dyDescent="0.15">
      <c r="A25" s="119"/>
      <c r="B25" s="47" t="s">
        <v>0</v>
      </c>
      <c r="C25" s="255" t="s">
        <v>265</v>
      </c>
      <c r="D25" s="255"/>
      <c r="E25" s="47" t="s">
        <v>266</v>
      </c>
      <c r="F25" s="47" t="s">
        <v>122</v>
      </c>
      <c r="G25" s="9">
        <v>1</v>
      </c>
      <c r="H25" s="119" t="s">
        <v>267</v>
      </c>
    </row>
    <row r="26" spans="1:8" ht="29.25" customHeight="1" x14ac:dyDescent="0.15">
      <c r="A26" s="119"/>
      <c r="B26" s="121" t="s">
        <v>1</v>
      </c>
      <c r="C26" s="255" t="s">
        <v>268</v>
      </c>
      <c r="D26" s="255"/>
      <c r="E26" s="120" t="s">
        <v>269</v>
      </c>
      <c r="F26" s="120" t="s">
        <v>113</v>
      </c>
      <c r="G26" s="6">
        <v>1</v>
      </c>
      <c r="H26" s="119" t="s">
        <v>264</v>
      </c>
    </row>
    <row r="27" spans="1:8" x14ac:dyDescent="0.15">
      <c r="A27" s="119"/>
      <c r="B27" s="121"/>
      <c r="C27" s="122"/>
      <c r="D27" s="122"/>
      <c r="E27" s="120"/>
      <c r="F27" s="120"/>
      <c r="G27" s="6"/>
      <c r="H27" s="119"/>
    </row>
    <row r="28" spans="1:8" x14ac:dyDescent="0.15">
      <c r="A28" s="119">
        <v>4</v>
      </c>
      <c r="B28" s="254" t="s">
        <v>271</v>
      </c>
      <c r="C28" s="254"/>
      <c r="D28" s="254"/>
      <c r="E28" s="47" t="s">
        <v>272</v>
      </c>
      <c r="F28" s="119"/>
      <c r="G28" s="126"/>
      <c r="H28" s="119" t="s">
        <v>267</v>
      </c>
    </row>
    <row r="29" spans="1:8" x14ac:dyDescent="0.15">
      <c r="A29" s="121"/>
      <c r="B29" s="121" t="s">
        <v>0</v>
      </c>
      <c r="C29" s="121" t="s">
        <v>273</v>
      </c>
      <c r="D29" s="121"/>
      <c r="E29" s="121" t="s">
        <v>274</v>
      </c>
      <c r="F29" s="121" t="s">
        <v>275</v>
      </c>
      <c r="G29" s="6">
        <v>1</v>
      </c>
      <c r="H29" s="121"/>
    </row>
    <row r="30" spans="1:8" x14ac:dyDescent="0.15">
      <c r="A30" s="121"/>
      <c r="B30" s="121" t="s">
        <v>1</v>
      </c>
      <c r="C30" s="121" t="s">
        <v>276</v>
      </c>
      <c r="D30" s="121"/>
      <c r="E30" s="121" t="s">
        <v>277</v>
      </c>
      <c r="F30" s="121" t="s">
        <v>278</v>
      </c>
      <c r="G30" s="6">
        <v>1</v>
      </c>
      <c r="H30" s="121"/>
    </row>
    <row r="31" spans="1:8" x14ac:dyDescent="0.15">
      <c r="A31" s="121"/>
      <c r="B31" s="121" t="s">
        <v>3</v>
      </c>
      <c r="C31" s="121" t="s">
        <v>279</v>
      </c>
      <c r="D31" s="121"/>
      <c r="E31" s="121" t="s">
        <v>280</v>
      </c>
      <c r="F31" s="121" t="s">
        <v>281</v>
      </c>
      <c r="G31" s="6">
        <v>1</v>
      </c>
      <c r="H31" s="121"/>
    </row>
    <row r="32" spans="1:8" x14ac:dyDescent="0.15">
      <c r="A32" s="121"/>
      <c r="B32" s="121" t="s">
        <v>5</v>
      </c>
      <c r="C32" s="121" t="s">
        <v>283</v>
      </c>
      <c r="D32" s="121"/>
      <c r="E32" s="121" t="s">
        <v>284</v>
      </c>
      <c r="F32" s="252" t="s">
        <v>282</v>
      </c>
      <c r="G32" s="6">
        <v>1</v>
      </c>
      <c r="H32" s="121" t="s">
        <v>286</v>
      </c>
    </row>
    <row r="33" spans="1:8" x14ac:dyDescent="0.15">
      <c r="A33" s="121"/>
      <c r="B33" s="121" t="s">
        <v>6</v>
      </c>
      <c r="C33" s="121" t="s">
        <v>287</v>
      </c>
      <c r="D33" s="121"/>
      <c r="E33" s="121" t="s">
        <v>288</v>
      </c>
      <c r="F33" s="252" t="s">
        <v>285</v>
      </c>
      <c r="G33" s="6">
        <v>0.5</v>
      </c>
      <c r="H33" s="121"/>
    </row>
    <row r="34" spans="1:8" x14ac:dyDescent="0.15">
      <c r="A34" s="121"/>
      <c r="B34" s="121" t="s">
        <v>7</v>
      </c>
      <c r="C34" s="121" t="s">
        <v>290</v>
      </c>
      <c r="D34" s="121"/>
      <c r="E34" s="121" t="s">
        <v>291</v>
      </c>
      <c r="F34" s="252" t="s">
        <v>289</v>
      </c>
      <c r="G34" s="6">
        <v>0.25</v>
      </c>
      <c r="H34" s="121"/>
    </row>
    <row r="35" spans="1:8" x14ac:dyDescent="0.15">
      <c r="A35" s="121"/>
      <c r="B35" s="121"/>
      <c r="C35" s="121"/>
      <c r="D35" s="121"/>
      <c r="E35" s="121"/>
      <c r="F35" s="121"/>
      <c r="G35" s="6"/>
      <c r="H35" s="121"/>
    </row>
    <row r="36" spans="1:8" x14ac:dyDescent="0.15">
      <c r="A36" s="119">
        <v>5</v>
      </c>
      <c r="B36" s="254" t="s">
        <v>292</v>
      </c>
      <c r="C36" s="254"/>
      <c r="D36" s="254"/>
      <c r="E36" s="47" t="s">
        <v>293</v>
      </c>
      <c r="F36" s="119"/>
      <c r="G36" s="126"/>
      <c r="H36" s="119" t="s">
        <v>294</v>
      </c>
    </row>
    <row r="37" spans="1:8" x14ac:dyDescent="0.15">
      <c r="A37" s="121"/>
      <c r="B37" s="121" t="s">
        <v>0</v>
      </c>
      <c r="C37" s="121" t="s">
        <v>295</v>
      </c>
      <c r="D37" s="121"/>
      <c r="E37" s="47" t="s">
        <v>296</v>
      </c>
      <c r="F37" s="47" t="s">
        <v>123</v>
      </c>
      <c r="G37" s="6">
        <v>1</v>
      </c>
      <c r="H37" s="121"/>
    </row>
    <row r="38" spans="1:8" x14ac:dyDescent="0.15">
      <c r="A38" s="121"/>
      <c r="B38" s="121" t="s">
        <v>1</v>
      </c>
      <c r="C38" s="121" t="s">
        <v>297</v>
      </c>
      <c r="D38" s="121"/>
      <c r="E38" s="47" t="s">
        <v>298</v>
      </c>
      <c r="F38" s="47" t="s">
        <v>129</v>
      </c>
      <c r="G38" s="6">
        <v>2</v>
      </c>
      <c r="H38" s="121"/>
    </row>
    <row r="39" spans="1:8" x14ac:dyDescent="0.15">
      <c r="A39" s="121"/>
      <c r="B39" s="121" t="s">
        <v>3</v>
      </c>
      <c r="C39" s="121" t="s">
        <v>299</v>
      </c>
      <c r="D39" s="121"/>
      <c r="E39" s="47" t="s">
        <v>300</v>
      </c>
      <c r="F39" s="47" t="s">
        <v>130</v>
      </c>
      <c r="G39" s="6">
        <v>3</v>
      </c>
      <c r="H39" s="121"/>
    </row>
    <row r="40" spans="1:8" x14ac:dyDescent="0.15">
      <c r="A40" s="121"/>
      <c r="B40" s="121" t="s">
        <v>5</v>
      </c>
      <c r="C40" s="121" t="s">
        <v>301</v>
      </c>
      <c r="D40" s="121"/>
      <c r="E40" s="47" t="s">
        <v>302</v>
      </c>
      <c r="F40" s="47" t="s">
        <v>131</v>
      </c>
      <c r="G40" s="6">
        <v>4</v>
      </c>
      <c r="H40" s="121"/>
    </row>
    <row r="41" spans="1:8" x14ac:dyDescent="0.15">
      <c r="A41" s="121"/>
      <c r="B41" s="121"/>
      <c r="C41" s="121"/>
      <c r="D41" s="121"/>
      <c r="E41" s="47"/>
      <c r="F41" s="47"/>
      <c r="G41" s="6"/>
      <c r="H41" s="121"/>
    </row>
    <row r="42" spans="1:8" x14ac:dyDescent="0.15">
      <c r="A42" s="119">
        <v>6</v>
      </c>
      <c r="B42" s="254" t="s">
        <v>303</v>
      </c>
      <c r="C42" s="254"/>
      <c r="D42" s="254"/>
      <c r="E42" s="47" t="s">
        <v>304</v>
      </c>
      <c r="F42" s="47"/>
      <c r="G42" s="6"/>
      <c r="H42" s="121"/>
    </row>
    <row r="43" spans="1:8" ht="45" customHeight="1" x14ac:dyDescent="0.15">
      <c r="A43" s="119"/>
      <c r="B43" s="47" t="s">
        <v>0</v>
      </c>
      <c r="C43" s="255" t="s">
        <v>305</v>
      </c>
      <c r="D43" s="255"/>
      <c r="E43" s="120" t="s">
        <v>306</v>
      </c>
      <c r="F43" s="120" t="s">
        <v>270</v>
      </c>
      <c r="G43" s="6">
        <v>0.5</v>
      </c>
      <c r="H43" s="119" t="s">
        <v>267</v>
      </c>
    </row>
    <row r="44" spans="1:8" x14ac:dyDescent="0.15">
      <c r="A44" s="121"/>
      <c r="B44" s="47" t="s">
        <v>1</v>
      </c>
      <c r="C44" s="253" t="s">
        <v>307</v>
      </c>
      <c r="D44" s="253"/>
      <c r="E44" s="121" t="s">
        <v>308</v>
      </c>
      <c r="F44" s="121" t="s">
        <v>309</v>
      </c>
      <c r="G44" s="6">
        <v>1</v>
      </c>
      <c r="H44" s="119" t="s">
        <v>267</v>
      </c>
    </row>
    <row r="45" spans="1:8" x14ac:dyDescent="0.15">
      <c r="A45" s="121"/>
      <c r="B45" s="47" t="s">
        <v>3</v>
      </c>
      <c r="C45" s="253" t="s">
        <v>310</v>
      </c>
      <c r="D45" s="253"/>
      <c r="E45" s="47" t="s">
        <v>311</v>
      </c>
      <c r="F45" s="121"/>
      <c r="G45" s="6"/>
      <c r="H45" s="119"/>
    </row>
    <row r="46" spans="1:8" ht="30" x14ac:dyDescent="0.15">
      <c r="A46" s="47"/>
      <c r="B46" s="47"/>
      <c r="C46" s="121" t="s">
        <v>41</v>
      </c>
      <c r="D46" s="122" t="s">
        <v>312</v>
      </c>
      <c r="E46" s="121" t="s">
        <v>313</v>
      </c>
      <c r="F46" s="121" t="s">
        <v>314</v>
      </c>
      <c r="G46" s="6">
        <v>0.25</v>
      </c>
      <c r="H46" s="119" t="s">
        <v>267</v>
      </c>
    </row>
    <row r="47" spans="1:8" ht="45" x14ac:dyDescent="0.15">
      <c r="A47" s="119"/>
      <c r="B47" s="47"/>
      <c r="C47" s="121" t="s">
        <v>42</v>
      </c>
      <c r="D47" s="122" t="s">
        <v>315</v>
      </c>
      <c r="E47" s="120" t="s">
        <v>316</v>
      </c>
      <c r="F47" s="120" t="s">
        <v>317</v>
      </c>
      <c r="G47" s="6">
        <v>0.5</v>
      </c>
      <c r="H47" s="119"/>
    </row>
    <row r="48" spans="1:8" ht="45" x14ac:dyDescent="0.15">
      <c r="A48" s="121"/>
      <c r="B48" s="121"/>
      <c r="C48" s="121" t="s">
        <v>50</v>
      </c>
      <c r="D48" s="122" t="s">
        <v>318</v>
      </c>
      <c r="E48" s="122" t="s">
        <v>319</v>
      </c>
      <c r="F48" s="121" t="s">
        <v>320</v>
      </c>
      <c r="G48" s="6">
        <v>1</v>
      </c>
      <c r="H48" s="121"/>
    </row>
    <row r="51" spans="1:5" x14ac:dyDescent="0.15">
      <c r="A51" s="254" t="s">
        <v>449</v>
      </c>
      <c r="B51" s="254"/>
      <c r="C51" s="254"/>
      <c r="D51" s="254"/>
      <c r="E51" s="254"/>
    </row>
    <row r="52" spans="1:5" x14ac:dyDescent="0.15">
      <c r="A52" s="253"/>
      <c r="B52" s="253"/>
      <c r="C52" s="253"/>
      <c r="D52" s="253"/>
      <c r="E52" s="253"/>
    </row>
    <row r="53" spans="1:5" x14ac:dyDescent="0.15">
      <c r="A53" s="253"/>
      <c r="B53" s="253"/>
      <c r="C53" s="253"/>
      <c r="D53" s="253"/>
      <c r="E53" s="253"/>
    </row>
    <row r="54" spans="1:5" x14ac:dyDescent="0.15">
      <c r="A54" s="253"/>
      <c r="B54" s="253"/>
      <c r="C54" s="253"/>
      <c r="D54" s="253"/>
      <c r="E54" s="253"/>
    </row>
    <row r="55" spans="1:5" x14ac:dyDescent="0.15">
      <c r="A55" s="253"/>
      <c r="B55" s="253"/>
      <c r="C55" s="253"/>
      <c r="D55" s="253"/>
      <c r="E55" s="253"/>
    </row>
    <row r="56" spans="1:5" x14ac:dyDescent="0.15">
      <c r="A56" s="253"/>
      <c r="B56" s="253"/>
      <c r="C56" s="253"/>
      <c r="D56" s="253"/>
      <c r="E56" s="253"/>
    </row>
  </sheetData>
  <sheetProtection algorithmName="SHA-512" hashValue="5eZCtDl+qOl8swF/pG6YUil0aWkIH5bf01yzgoqAkzSAbr/XKVpWnIJPRzXMJxcMts+T8T6c3msIKDtxqRu4dw==" saltValue="cQEjl/BOM1SqFw9enuLJ9A==" spinCount="100000" sheet="1" objects="1" scenarios="1"/>
  <mergeCells count="31">
    <mergeCell ref="B24:D24"/>
    <mergeCell ref="C9:D9"/>
    <mergeCell ref="A1:H1"/>
    <mergeCell ref="B5:D5"/>
    <mergeCell ref="C6:D6"/>
    <mergeCell ref="C7:D7"/>
    <mergeCell ref="C8:D8"/>
    <mergeCell ref="C16:D16"/>
    <mergeCell ref="C17:D17"/>
    <mergeCell ref="C18:D18"/>
    <mergeCell ref="C19:D19"/>
    <mergeCell ref="C20:D20"/>
    <mergeCell ref="A11:D11"/>
    <mergeCell ref="B12:D12"/>
    <mergeCell ref="C13:D13"/>
    <mergeCell ref="C14:D14"/>
    <mergeCell ref="C15:D15"/>
    <mergeCell ref="C44:D44"/>
    <mergeCell ref="C45:D45"/>
    <mergeCell ref="C25:D25"/>
    <mergeCell ref="C26:D26"/>
    <mergeCell ref="B28:D28"/>
    <mergeCell ref="B36:D36"/>
    <mergeCell ref="B42:D42"/>
    <mergeCell ref="C43:D43"/>
    <mergeCell ref="A56:E56"/>
    <mergeCell ref="A51:E51"/>
    <mergeCell ref="A52:E52"/>
    <mergeCell ref="A53:E53"/>
    <mergeCell ref="A54:E54"/>
    <mergeCell ref="A55:E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61B3-C9CB-44AB-8863-785E94DFDA87}">
  <sheetPr>
    <tabColor theme="4"/>
  </sheetPr>
  <dimension ref="A1:U93"/>
  <sheetViews>
    <sheetView zoomScale="70" zoomScaleNormal="70" workbookViewId="0">
      <selection activeCell="S84" sqref="S84"/>
    </sheetView>
  </sheetViews>
  <sheetFormatPr baseColWidth="10" defaultColWidth="8.83203125" defaultRowHeight="14" x14ac:dyDescent="0.15"/>
  <cols>
    <col min="1" max="1" width="3.33203125" customWidth="1"/>
    <col min="2" max="2" width="3.5" customWidth="1"/>
    <col min="3" max="3" width="35.83203125" customWidth="1"/>
    <col min="4" max="4" width="35.83203125" style="15" customWidth="1"/>
    <col min="5" max="5" width="10.83203125" style="2" bestFit="1" customWidth="1"/>
    <col min="6" max="6" width="11" style="9" customWidth="1"/>
    <col min="7" max="7" width="11.33203125" customWidth="1"/>
    <col min="8" max="9" width="8.5" style="132"/>
    <col min="13" max="13" width="9" customWidth="1"/>
    <col min="14" max="14" width="9" style="47" customWidth="1"/>
    <col min="16" max="16" width="9.83203125" customWidth="1"/>
  </cols>
  <sheetData>
    <row r="1" spans="1:21" ht="31" thickBot="1" x14ac:dyDescent="0.35">
      <c r="A1" s="282" t="s">
        <v>9</v>
      </c>
      <c r="B1" s="283"/>
      <c r="C1" s="283"/>
      <c r="D1" s="283"/>
      <c r="E1" s="283"/>
      <c r="F1" s="283"/>
      <c r="G1" s="283"/>
      <c r="H1" s="283"/>
      <c r="I1" s="283"/>
      <c r="J1" s="283"/>
      <c r="K1" s="283"/>
      <c r="L1" s="283"/>
      <c r="M1" s="283"/>
      <c r="N1" s="283"/>
      <c r="O1" s="283"/>
      <c r="P1" s="283"/>
      <c r="Q1" s="283"/>
      <c r="R1" s="283"/>
      <c r="S1" s="283"/>
      <c r="T1" s="283"/>
      <c r="U1" s="283"/>
    </row>
    <row r="2" spans="1:21" s="155" customFormat="1" ht="19" thickBot="1" x14ac:dyDescent="0.25">
      <c r="A2" s="284" t="s">
        <v>210</v>
      </c>
      <c r="B2" s="285"/>
      <c r="C2" s="285"/>
      <c r="D2" s="165"/>
      <c r="E2" s="302" t="s">
        <v>445</v>
      </c>
      <c r="F2" s="303"/>
      <c r="G2" s="303"/>
      <c r="H2" s="303"/>
      <c r="I2" s="303"/>
      <c r="J2" s="303"/>
      <c r="K2" s="303"/>
      <c r="L2" s="303"/>
      <c r="M2" s="303"/>
      <c r="N2" s="303"/>
      <c r="O2" s="303"/>
      <c r="P2" s="303"/>
      <c r="Q2" s="303"/>
      <c r="R2" s="303"/>
      <c r="S2" s="303"/>
      <c r="T2" s="303"/>
      <c r="U2" s="174"/>
    </row>
    <row r="3" spans="1:21" s="33" customFormat="1" ht="19" thickBot="1" x14ac:dyDescent="0.25">
      <c r="A3" s="178"/>
      <c r="B3" s="174"/>
      <c r="C3" s="174"/>
      <c r="D3" s="174"/>
      <c r="E3" s="175"/>
      <c r="F3" s="176"/>
      <c r="G3" s="174"/>
      <c r="H3" s="177"/>
      <c r="I3" s="177"/>
      <c r="J3" s="174"/>
      <c r="K3" s="174"/>
      <c r="L3" s="174"/>
      <c r="M3" s="174"/>
      <c r="N3" s="174"/>
      <c r="O3" s="174"/>
      <c r="P3" s="174"/>
      <c r="Q3" s="174"/>
      <c r="R3" s="174"/>
      <c r="S3" s="174"/>
      <c r="T3" s="174"/>
      <c r="U3" s="174"/>
    </row>
    <row r="4" spans="1:21" ht="15" x14ac:dyDescent="0.2">
      <c r="A4" s="286" t="s">
        <v>106</v>
      </c>
      <c r="B4" s="287"/>
      <c r="C4" s="166"/>
      <c r="D4" s="295" t="s">
        <v>444</v>
      </c>
      <c r="E4" s="295"/>
      <c r="F4" s="295"/>
      <c r="G4" s="295"/>
      <c r="H4" s="295"/>
      <c r="I4" s="295"/>
      <c r="J4" s="296"/>
      <c r="K4" s="297"/>
      <c r="L4" s="297"/>
      <c r="M4" s="297"/>
      <c r="N4" s="297"/>
      <c r="O4" s="297"/>
      <c r="P4" s="297"/>
      <c r="Q4" s="297"/>
      <c r="R4" s="298"/>
      <c r="S4" s="174"/>
      <c r="T4" s="174"/>
      <c r="U4" s="174"/>
    </row>
    <row r="5" spans="1:21" s="7" customFormat="1" ht="15" x14ac:dyDescent="0.2">
      <c r="A5" s="73"/>
      <c r="B5" s="288" t="s">
        <v>121</v>
      </c>
      <c r="C5" s="289"/>
      <c r="D5" s="106"/>
      <c r="E5" s="107"/>
      <c r="F5" s="108"/>
      <c r="G5" s="293" t="s">
        <v>223</v>
      </c>
      <c r="H5" s="293"/>
      <c r="I5" s="294"/>
      <c r="J5" s="279" t="s">
        <v>214</v>
      </c>
      <c r="K5" s="280"/>
      <c r="L5" s="280"/>
      <c r="M5" s="280"/>
      <c r="N5" s="280"/>
      <c r="O5" s="280"/>
      <c r="P5" s="280"/>
      <c r="Q5" s="280"/>
      <c r="R5" s="281"/>
      <c r="S5" s="179"/>
      <c r="T5" s="174"/>
      <c r="U5" s="174"/>
    </row>
    <row r="6" spans="1:21" ht="32" x14ac:dyDescent="0.2">
      <c r="A6" s="74"/>
      <c r="B6" s="109"/>
      <c r="C6" s="180" t="s">
        <v>15</v>
      </c>
      <c r="D6" s="180"/>
      <c r="E6" s="181" t="s">
        <v>17</v>
      </c>
      <c r="F6" s="182" t="s">
        <v>2</v>
      </c>
      <c r="G6" s="183" t="s">
        <v>12</v>
      </c>
      <c r="H6" s="184" t="s">
        <v>13</v>
      </c>
      <c r="I6" s="185" t="s">
        <v>14</v>
      </c>
      <c r="J6" s="186" t="s">
        <v>321</v>
      </c>
      <c r="K6" s="183" t="s">
        <v>215</v>
      </c>
      <c r="L6" s="183" t="s">
        <v>216</v>
      </c>
      <c r="M6" s="183" t="s">
        <v>217</v>
      </c>
      <c r="N6" s="183" t="s">
        <v>218</v>
      </c>
      <c r="O6" s="183" t="s">
        <v>219</v>
      </c>
      <c r="P6" s="183" t="s">
        <v>12</v>
      </c>
      <c r="Q6" s="183" t="s">
        <v>13</v>
      </c>
      <c r="R6" s="187" t="s">
        <v>14</v>
      </c>
      <c r="S6" s="179" t="s">
        <v>431</v>
      </c>
      <c r="T6" s="174"/>
      <c r="U6" s="174"/>
    </row>
    <row r="7" spans="1:21" ht="16" x14ac:dyDescent="0.2">
      <c r="A7" s="74"/>
      <c r="B7" s="109"/>
      <c r="C7" s="188" t="s">
        <v>10</v>
      </c>
      <c r="D7" s="110" t="str">
        <f>IF(I7=0,"",(IF(ISNUMBER(R7),IF(R7&gt;I7,(IF(R7&lt;0.7,'Teaching Library'!$E$6,IF(R7&lt;0.8,'Teaching Library'!$E$7,IF(R7&lt;0.9,'Teaching Library'!$E$8,'Teaching Library'!$E$9)))),(IF(I7&lt;0.7,'Teaching Library'!$E$6,IF(I7&lt;0.8,'Teaching Library'!$E$7,IF(I7&lt;0.9,'Teaching Library'!$E$8,'Teaching Library'!$E$9))))),IF(I7&lt;0.7,'Teaching Library'!$E$6,IF(I7&lt;0.8,'Teaching Library'!$E$7,IF(I7&lt;0.9,'Teaching Library'!$E$8,'Teaching Library'!$E$9))))))</f>
        <v/>
      </c>
      <c r="E7" s="76" t="str">
        <f>IFERROR(VLOOKUP(D7, 'Teaching Library'!$E$6:$G$9, 2, FALSE), "")</f>
        <v/>
      </c>
      <c r="F7" s="76" t="str">
        <f>IFERROR(VLOOKUP(E7, 'Teaching Library'!$F$6:$G$9, 2, FALSE), " ")</f>
        <v xml:space="preserve"> </v>
      </c>
      <c r="G7" s="77">
        <f>IF(ISBLANK(G8),0,AVERAGE(G8:G12))</f>
        <v>0</v>
      </c>
      <c r="H7" s="78">
        <f>IF(ISBLANK(H8),0,AVERAGE(H8:H12))</f>
        <v>0</v>
      </c>
      <c r="I7" s="79">
        <f>IF(ISBLANK(I8),0,AVERAGE(I8:I12))</f>
        <v>0</v>
      </c>
      <c r="J7" s="39" t="str">
        <f t="shared" ref="J7:O7" si="0">IF(ISBLANK(J8),"",SUM(J8:J12))</f>
        <v/>
      </c>
      <c r="K7" s="130" t="str">
        <f t="shared" si="0"/>
        <v/>
      </c>
      <c r="L7" s="130" t="str">
        <f t="shared" si="0"/>
        <v/>
      </c>
      <c r="M7" s="130" t="str">
        <f t="shared" si="0"/>
        <v/>
      </c>
      <c r="N7" s="130" t="str">
        <f t="shared" si="0"/>
        <v/>
      </c>
      <c r="O7" s="130" t="str">
        <f t="shared" si="0"/>
        <v/>
      </c>
      <c r="P7" s="29" t="str">
        <f>IF(ISNUMBER(J7),((K7*1)+(L7*2)+(M7*3)+(N7*4)+(O7*5))/J7,"")</f>
        <v/>
      </c>
      <c r="Q7" s="111" t="str">
        <f>IF(ISNUMBER(J7),(K7+L7)/J7,"")</f>
        <v/>
      </c>
      <c r="R7" s="112" t="str">
        <f>IF(ISNUMBER(J7),(N7+O7)/J7,"")</f>
        <v/>
      </c>
      <c r="S7" s="189" t="s">
        <v>321</v>
      </c>
      <c r="T7" s="189" t="s">
        <v>432</v>
      </c>
      <c r="U7" s="190" t="s">
        <v>433</v>
      </c>
    </row>
    <row r="8" spans="1:21" x14ac:dyDescent="0.15">
      <c r="A8" s="74"/>
      <c r="B8" s="192">
        <v>1</v>
      </c>
      <c r="C8" s="49"/>
      <c r="D8" s="62"/>
      <c r="E8" s="63"/>
      <c r="F8" s="64"/>
      <c r="G8" s="51"/>
      <c r="H8" s="133"/>
      <c r="I8" s="128"/>
      <c r="J8" s="54"/>
      <c r="K8" s="24"/>
      <c r="L8" s="24"/>
      <c r="M8" s="24"/>
      <c r="N8" s="24"/>
      <c r="O8" s="24"/>
      <c r="P8" s="269" t="s">
        <v>434</v>
      </c>
      <c r="Q8" s="270"/>
      <c r="R8" s="271"/>
      <c r="S8" s="24"/>
      <c r="T8" s="149"/>
      <c r="U8" s="130">
        <f>ROUND(T8*S8,0)</f>
        <v>0</v>
      </c>
    </row>
    <row r="9" spans="1:21" x14ac:dyDescent="0.15">
      <c r="A9" s="74"/>
      <c r="B9" s="192">
        <v>2</v>
      </c>
      <c r="C9" s="49"/>
      <c r="D9" s="65"/>
      <c r="E9" s="107"/>
      <c r="F9" s="66"/>
      <c r="G9" s="51"/>
      <c r="H9" s="133"/>
      <c r="I9" s="128"/>
      <c r="J9" s="54"/>
      <c r="K9" s="24"/>
      <c r="L9" s="24"/>
      <c r="M9" s="24"/>
      <c r="N9" s="24"/>
      <c r="O9" s="24"/>
      <c r="P9" s="272"/>
      <c r="Q9" s="273"/>
      <c r="R9" s="274"/>
      <c r="S9" s="174"/>
      <c r="T9" s="174"/>
      <c r="U9" s="174"/>
    </row>
    <row r="10" spans="1:21" x14ac:dyDescent="0.15">
      <c r="A10" s="74"/>
      <c r="B10" s="192">
        <v>3</v>
      </c>
      <c r="C10" s="49"/>
      <c r="D10" s="65"/>
      <c r="E10" s="107"/>
      <c r="F10" s="66"/>
      <c r="G10" s="51"/>
      <c r="H10" s="133"/>
      <c r="I10" s="53"/>
      <c r="J10" s="54"/>
      <c r="K10" s="24"/>
      <c r="L10" s="24"/>
      <c r="M10" s="24"/>
      <c r="N10" s="24"/>
      <c r="O10" s="24"/>
      <c r="P10" s="272"/>
      <c r="Q10" s="273"/>
      <c r="R10" s="274"/>
      <c r="S10" s="174"/>
      <c r="T10" s="174"/>
      <c r="U10" s="174"/>
    </row>
    <row r="11" spans="1:21" x14ac:dyDescent="0.15">
      <c r="A11" s="74"/>
      <c r="B11" s="192">
        <v>4</v>
      </c>
      <c r="C11" s="50"/>
      <c r="D11" s="67"/>
      <c r="E11" s="107"/>
      <c r="F11" s="66"/>
      <c r="G11" s="50"/>
      <c r="H11" s="133"/>
      <c r="I11" s="53"/>
      <c r="J11" s="54"/>
      <c r="K11" s="24"/>
      <c r="L11" s="24"/>
      <c r="M11" s="24"/>
      <c r="N11" s="24"/>
      <c r="O11" s="24"/>
      <c r="P11" s="272"/>
      <c r="Q11" s="273"/>
      <c r="R11" s="274"/>
      <c r="S11" s="174"/>
      <c r="T11" s="174"/>
      <c r="U11" s="174"/>
    </row>
    <row r="12" spans="1:21" x14ac:dyDescent="0.15">
      <c r="A12" s="74"/>
      <c r="B12" s="192">
        <v>5</v>
      </c>
      <c r="C12" s="50"/>
      <c r="D12" s="68"/>
      <c r="E12" s="69"/>
      <c r="F12" s="70"/>
      <c r="G12" s="50"/>
      <c r="H12" s="134"/>
      <c r="I12" s="135"/>
      <c r="J12" s="54"/>
      <c r="K12" s="24"/>
      <c r="L12" s="24"/>
      <c r="M12" s="24"/>
      <c r="N12" s="24"/>
      <c r="O12" s="24"/>
      <c r="P12" s="275"/>
      <c r="Q12" s="276"/>
      <c r="R12" s="277"/>
      <c r="S12" s="174"/>
      <c r="T12" s="174"/>
      <c r="U12" s="174"/>
    </row>
    <row r="13" spans="1:21" ht="16" x14ac:dyDescent="0.2">
      <c r="A13" s="74"/>
      <c r="B13" s="109"/>
      <c r="C13" s="193" t="s">
        <v>11</v>
      </c>
      <c r="D13" s="110" t="str">
        <f>IF(I13=0,"",(IF(ISNUMBER(R13),IF(R13&gt;I13,(IF(R13&lt;0.7,'Teaching Library'!$E$6,IF(R13&lt;0.8,'Teaching Library'!$E$7,IF(R13&lt;0.9,'Teaching Library'!$E$8,'Teaching Library'!$E$9)))),(IF(I13&lt;0.7,'Teaching Library'!$E$6,IF(I13&lt;0.8,'Teaching Library'!$E$7,IF(I13&lt;0.9,'Teaching Library'!$E$8,'Teaching Library'!$E$9))))),IF(I13&lt;0.7,'Teaching Library'!$E$6,IF(I13&lt;0.8,'Teaching Library'!$E$7,IF(I13&lt;0.9,'Teaching Library'!$E$8,'Teaching Library'!$E$9))))))</f>
        <v/>
      </c>
      <c r="E13" s="76" t="str">
        <f>IFERROR(VLOOKUP(D13, 'Teaching Library'!$E$6:$G$9, 2, FALSE), "")</f>
        <v/>
      </c>
      <c r="F13" s="76" t="str">
        <f>IFERROR(VLOOKUP(E13, 'Teaching Library'!$F$6:$G$9, 2, FALSE), " ")</f>
        <v xml:space="preserve"> </v>
      </c>
      <c r="G13" s="26">
        <f>IF(ISBLANK(G14),0,AVERAGE(G14:G18))</f>
        <v>0</v>
      </c>
      <c r="H13" s="27">
        <f>IF(ISBLANK(H14),0,AVERAGE(H14:H18))</f>
        <v>0</v>
      </c>
      <c r="I13" s="52">
        <f>IF(ISBLANK(I14),0,AVERAGE(I14:I18))</f>
        <v>0</v>
      </c>
      <c r="J13" s="39" t="str">
        <f t="shared" ref="J13:O13" si="1">IF(ISBLANK(J14),"",SUM(J14:J18))</f>
        <v/>
      </c>
      <c r="K13" s="130" t="str">
        <f t="shared" si="1"/>
        <v/>
      </c>
      <c r="L13" s="130" t="str">
        <f t="shared" si="1"/>
        <v/>
      </c>
      <c r="M13" s="130" t="str">
        <f t="shared" si="1"/>
        <v/>
      </c>
      <c r="N13" s="130" t="str">
        <f t="shared" si="1"/>
        <v/>
      </c>
      <c r="O13" s="130" t="str">
        <f t="shared" si="1"/>
        <v/>
      </c>
      <c r="P13" s="29" t="str">
        <f>IF(ISNUMBER(J13),((K13*1)+(L13*2)+(M13*3)+(N13*4)+(O13*5))/J13,"")</f>
        <v/>
      </c>
      <c r="Q13" s="111" t="str">
        <f>IF(ISNUMBER(J13),(K13+L13)/J13,"")</f>
        <v/>
      </c>
      <c r="R13" s="129" t="str">
        <f>IF(ISNUMBER(J13),(N13+O13)/J13,"")</f>
        <v/>
      </c>
      <c r="S13" s="191" t="s">
        <v>321</v>
      </c>
      <c r="T13" s="189" t="s">
        <v>432</v>
      </c>
      <c r="U13" s="190" t="s">
        <v>433</v>
      </c>
    </row>
    <row r="14" spans="1:21" ht="14.25" customHeight="1" x14ac:dyDescent="0.15">
      <c r="A14" s="74"/>
      <c r="B14" s="192">
        <v>1</v>
      </c>
      <c r="C14" s="49"/>
      <c r="D14" s="62"/>
      <c r="E14" s="63"/>
      <c r="F14" s="64"/>
      <c r="G14" s="51"/>
      <c r="H14" s="133"/>
      <c r="I14" s="128"/>
      <c r="J14" s="54"/>
      <c r="K14" s="24"/>
      <c r="L14" s="24"/>
      <c r="M14" s="24"/>
      <c r="N14" s="24"/>
      <c r="O14" s="24"/>
      <c r="P14" s="269" t="s">
        <v>434</v>
      </c>
      <c r="Q14" s="270"/>
      <c r="R14" s="270"/>
      <c r="S14" s="24"/>
      <c r="T14" s="149"/>
      <c r="U14" s="130">
        <f>ROUND(T14*S14,0)</f>
        <v>0</v>
      </c>
    </row>
    <row r="15" spans="1:21" ht="16.5" customHeight="1" x14ac:dyDescent="0.15">
      <c r="A15" s="74"/>
      <c r="B15" s="192">
        <v>2</v>
      </c>
      <c r="C15" s="49"/>
      <c r="D15" s="65"/>
      <c r="E15" s="107"/>
      <c r="F15" s="66"/>
      <c r="G15" s="51"/>
      <c r="H15" s="133"/>
      <c r="I15" s="128"/>
      <c r="J15" s="54"/>
      <c r="K15" s="24"/>
      <c r="L15" s="24"/>
      <c r="M15" s="24"/>
      <c r="N15" s="24"/>
      <c r="O15" s="24"/>
      <c r="P15" s="272"/>
      <c r="Q15" s="273"/>
      <c r="R15" s="274"/>
      <c r="S15" s="174"/>
      <c r="T15" s="174"/>
      <c r="U15" s="174"/>
    </row>
    <row r="16" spans="1:21" x14ac:dyDescent="0.15">
      <c r="A16" s="74"/>
      <c r="B16" s="192">
        <v>3</v>
      </c>
      <c r="C16" s="49"/>
      <c r="D16" s="65"/>
      <c r="E16" s="107"/>
      <c r="F16" s="66"/>
      <c r="G16" s="51"/>
      <c r="H16" s="133"/>
      <c r="I16" s="53"/>
      <c r="J16" s="54"/>
      <c r="K16" s="24"/>
      <c r="L16" s="24"/>
      <c r="M16" s="24"/>
      <c r="N16" s="24"/>
      <c r="O16" s="24"/>
      <c r="P16" s="272"/>
      <c r="Q16" s="273"/>
      <c r="R16" s="274"/>
      <c r="S16" s="174"/>
      <c r="T16" s="174"/>
      <c r="U16" s="174"/>
    </row>
    <row r="17" spans="1:21" x14ac:dyDescent="0.15">
      <c r="A17" s="74"/>
      <c r="B17" s="192">
        <v>4</v>
      </c>
      <c r="C17" s="49"/>
      <c r="D17" s="65"/>
      <c r="E17" s="107"/>
      <c r="F17" s="66"/>
      <c r="G17" s="51"/>
      <c r="H17" s="133"/>
      <c r="I17" s="53"/>
      <c r="J17" s="54"/>
      <c r="K17" s="24"/>
      <c r="L17" s="24"/>
      <c r="M17" s="24"/>
      <c r="N17" s="24"/>
      <c r="O17" s="24"/>
      <c r="P17" s="272"/>
      <c r="Q17" s="273"/>
      <c r="R17" s="274"/>
      <c r="S17" s="174"/>
      <c r="T17" s="174"/>
      <c r="U17" s="174"/>
    </row>
    <row r="18" spans="1:21" x14ac:dyDescent="0.15">
      <c r="A18" s="74"/>
      <c r="B18" s="192">
        <v>5</v>
      </c>
      <c r="C18" s="80"/>
      <c r="D18" s="67"/>
      <c r="E18" s="107"/>
      <c r="F18" s="66"/>
      <c r="G18" s="50"/>
      <c r="H18" s="136"/>
      <c r="I18" s="137"/>
      <c r="J18" s="54"/>
      <c r="K18" s="24"/>
      <c r="L18" s="24"/>
      <c r="M18" s="24"/>
      <c r="N18" s="24"/>
      <c r="O18" s="24"/>
      <c r="P18" s="275"/>
      <c r="Q18" s="276"/>
      <c r="R18" s="277"/>
      <c r="S18" s="174"/>
      <c r="T18" s="174"/>
      <c r="U18" s="174"/>
    </row>
    <row r="19" spans="1:21" ht="15" x14ac:dyDescent="0.2">
      <c r="A19" s="74"/>
      <c r="B19" s="263" t="s">
        <v>4</v>
      </c>
      <c r="C19" s="264"/>
      <c r="D19" s="71"/>
      <c r="E19" s="69"/>
      <c r="F19" s="72"/>
      <c r="G19" s="109"/>
      <c r="H19" s="109"/>
      <c r="I19" s="109"/>
      <c r="J19" s="109"/>
      <c r="K19" s="109"/>
      <c r="L19" s="109"/>
      <c r="M19" s="109"/>
      <c r="N19" s="109"/>
      <c r="O19" s="109"/>
      <c r="P19" s="109"/>
      <c r="Q19" s="109"/>
      <c r="R19" s="59"/>
      <c r="S19" s="174"/>
      <c r="T19" s="174"/>
      <c r="U19" s="174"/>
    </row>
    <row r="20" spans="1:21" ht="16" x14ac:dyDescent="0.2">
      <c r="A20" s="74"/>
      <c r="B20" s="192"/>
      <c r="C20" s="180" t="s">
        <v>127</v>
      </c>
      <c r="D20" s="195" t="s">
        <v>16</v>
      </c>
      <c r="E20" s="181" t="s">
        <v>17</v>
      </c>
      <c r="F20" s="196" t="s">
        <v>2</v>
      </c>
      <c r="G20" s="167" t="s">
        <v>439</v>
      </c>
      <c r="H20" s="278" t="s">
        <v>437</v>
      </c>
      <c r="I20" s="278"/>
      <c r="J20" s="278"/>
      <c r="K20" s="278"/>
      <c r="L20" s="278"/>
      <c r="M20" s="109"/>
      <c r="N20" s="109"/>
      <c r="O20" s="109"/>
      <c r="P20" s="109"/>
      <c r="Q20" s="109"/>
      <c r="R20" s="59"/>
      <c r="S20" s="174"/>
      <c r="T20" s="174"/>
      <c r="U20" s="174"/>
    </row>
    <row r="21" spans="1:21" ht="15" customHeight="1" x14ac:dyDescent="0.15">
      <c r="A21" s="74"/>
      <c r="B21" s="192">
        <v>1</v>
      </c>
      <c r="C21" s="32"/>
      <c r="D21" s="104"/>
      <c r="E21" s="28" t="str">
        <f>IFERROR(VLOOKUP(D21, 'Teaching Library'!$E$13:$G$50, 2, FALSE), "&lt;-Select item")</f>
        <v>&lt;-Select item</v>
      </c>
      <c r="F21" s="140" t="str">
        <f>IFERROR(VLOOKUP(E21, 'Teaching Library'!$F$13:$G$50, 2, FALSE), " ")</f>
        <v xml:space="preserve"> </v>
      </c>
      <c r="G21" s="141"/>
      <c r="H21" s="267"/>
      <c r="I21" s="268"/>
      <c r="J21" s="268"/>
      <c r="K21" s="268"/>
      <c r="L21" s="268"/>
      <c r="M21" s="109"/>
      <c r="N21" s="109"/>
      <c r="O21" s="109"/>
      <c r="P21" s="109"/>
      <c r="Q21" s="109"/>
      <c r="R21" s="59"/>
      <c r="S21" s="174"/>
      <c r="T21" s="174"/>
      <c r="U21" s="174"/>
    </row>
    <row r="22" spans="1:21" x14ac:dyDescent="0.15">
      <c r="A22" s="74"/>
      <c r="B22" s="192">
        <v>2</v>
      </c>
      <c r="C22" s="32"/>
      <c r="D22" s="104"/>
      <c r="E22" s="28" t="str">
        <f>IFERROR(VLOOKUP(D22, 'Teaching Library'!$E$13:$G$50, 2, FALSE), "&lt;-Select item")</f>
        <v>&lt;-Select item</v>
      </c>
      <c r="F22" s="140" t="str">
        <f>IFERROR(VLOOKUP(E22, 'Teaching Library'!$F$13:$G$50, 2, FALSE), " ")</f>
        <v xml:space="preserve"> </v>
      </c>
      <c r="G22" s="141"/>
      <c r="H22" s="261"/>
      <c r="I22" s="262"/>
      <c r="J22" s="262"/>
      <c r="K22" s="262"/>
      <c r="L22" s="262"/>
      <c r="M22" s="109"/>
      <c r="N22" s="109"/>
      <c r="O22" s="109"/>
      <c r="P22" s="109"/>
      <c r="Q22" s="109"/>
      <c r="R22" s="59"/>
      <c r="S22" s="174"/>
      <c r="T22" s="174"/>
      <c r="U22" s="174"/>
    </row>
    <row r="23" spans="1:21" x14ac:dyDescent="0.15">
      <c r="A23" s="74"/>
      <c r="B23" s="192">
        <v>3</v>
      </c>
      <c r="C23" s="32"/>
      <c r="D23" s="104"/>
      <c r="E23" s="28" t="str">
        <f>IFERROR(VLOOKUP(D23, 'Teaching Library'!$E$13:$G$50, 2, FALSE), "&lt;-Select item")</f>
        <v>&lt;-Select item</v>
      </c>
      <c r="F23" s="140" t="str">
        <f>IFERROR(VLOOKUP(E23, 'Teaching Library'!$F$13:$G$50, 2, FALSE), " ")</f>
        <v xml:space="preserve"> </v>
      </c>
      <c r="G23" s="141"/>
      <c r="H23" s="261"/>
      <c r="I23" s="262"/>
      <c r="J23" s="262"/>
      <c r="K23" s="262"/>
      <c r="L23" s="262"/>
      <c r="M23" s="109"/>
      <c r="N23" s="109"/>
      <c r="O23" s="109"/>
      <c r="P23" s="109"/>
      <c r="Q23" s="109"/>
      <c r="R23" s="59"/>
      <c r="S23" s="174"/>
      <c r="T23" s="174"/>
      <c r="U23" s="174"/>
    </row>
    <row r="24" spans="1:21" x14ac:dyDescent="0.15">
      <c r="A24" s="74"/>
      <c r="B24" s="192">
        <v>4</v>
      </c>
      <c r="C24" s="32"/>
      <c r="D24" s="104"/>
      <c r="E24" s="28" t="str">
        <f>IFERROR(VLOOKUP(D24, 'Teaching Library'!$E$13:$G$50, 2, FALSE), "&lt;-Select item")</f>
        <v>&lt;-Select item</v>
      </c>
      <c r="F24" s="140" t="str">
        <f>IFERROR(VLOOKUP(E24, 'Teaching Library'!$F$13:$G$50, 2, FALSE), " ")</f>
        <v xml:space="preserve"> </v>
      </c>
      <c r="G24" s="141"/>
      <c r="H24" s="261"/>
      <c r="I24" s="262"/>
      <c r="J24" s="262"/>
      <c r="K24" s="262"/>
      <c r="L24" s="262"/>
      <c r="M24" s="109"/>
      <c r="N24" s="109"/>
      <c r="O24" s="109"/>
      <c r="P24" s="109"/>
      <c r="Q24" s="109"/>
      <c r="R24" s="59"/>
      <c r="S24" s="174"/>
      <c r="T24" s="174"/>
      <c r="U24" s="174"/>
    </row>
    <row r="25" spans="1:21" x14ac:dyDescent="0.15">
      <c r="A25" s="74"/>
      <c r="B25" s="192">
        <v>5</v>
      </c>
      <c r="C25" s="32"/>
      <c r="D25" s="104"/>
      <c r="E25" s="28" t="str">
        <f>IFERROR(VLOOKUP(D25, 'Teaching Library'!$E$13:$G$50, 2, FALSE), "&lt;-Select item")</f>
        <v>&lt;-Select item</v>
      </c>
      <c r="F25" s="140" t="str">
        <f>IFERROR(VLOOKUP(E25, 'Teaching Library'!$F$13:$G$50, 2, FALSE), " ")</f>
        <v xml:space="preserve"> </v>
      </c>
      <c r="G25" s="141"/>
      <c r="H25" s="261"/>
      <c r="I25" s="262"/>
      <c r="J25" s="262"/>
      <c r="K25" s="262"/>
      <c r="L25" s="262"/>
      <c r="M25" s="109"/>
      <c r="N25" s="109"/>
      <c r="O25" s="109"/>
      <c r="P25" s="109"/>
      <c r="Q25" s="109"/>
      <c r="R25" s="59"/>
      <c r="S25" s="174"/>
      <c r="T25" s="174"/>
      <c r="U25" s="174"/>
    </row>
    <row r="26" spans="1:21" x14ac:dyDescent="0.15">
      <c r="A26" s="74"/>
      <c r="B26" s="192">
        <v>6</v>
      </c>
      <c r="C26" s="32"/>
      <c r="D26" s="104"/>
      <c r="E26" s="28" t="str">
        <f>IFERROR(VLOOKUP(D26, 'Teaching Library'!$E$13:$G$50, 2, FALSE), "&lt;-Select item")</f>
        <v>&lt;-Select item</v>
      </c>
      <c r="F26" s="140" t="str">
        <f>IFERROR(VLOOKUP(E26, 'Teaching Library'!$F$13:$G$50, 2, FALSE), " ")</f>
        <v xml:space="preserve"> </v>
      </c>
      <c r="G26" s="141"/>
      <c r="H26" s="261"/>
      <c r="I26" s="262"/>
      <c r="J26" s="262"/>
      <c r="K26" s="262"/>
      <c r="L26" s="262"/>
      <c r="M26" s="109"/>
      <c r="N26" s="109"/>
      <c r="O26" s="109"/>
      <c r="P26" s="109"/>
      <c r="Q26" s="109"/>
      <c r="R26" s="59"/>
      <c r="S26" s="174"/>
      <c r="T26" s="174"/>
      <c r="U26" s="174"/>
    </row>
    <row r="27" spans="1:21" ht="14.25" customHeight="1" x14ac:dyDescent="0.15">
      <c r="A27" s="74"/>
      <c r="B27" s="192">
        <v>7</v>
      </c>
      <c r="C27" s="32"/>
      <c r="D27" s="104"/>
      <c r="E27" s="28" t="str">
        <f>IFERROR(VLOOKUP(D27, 'Teaching Library'!$E$13:$G$50, 2, FALSE), "&lt;-Select item")</f>
        <v>&lt;-Select item</v>
      </c>
      <c r="F27" s="140" t="str">
        <f>IFERROR(VLOOKUP(E27, 'Teaching Library'!$F$13:$G$50, 2, FALSE), " ")</f>
        <v xml:space="preserve"> </v>
      </c>
      <c r="G27" s="141"/>
      <c r="H27" s="261"/>
      <c r="I27" s="262"/>
      <c r="J27" s="262"/>
      <c r="K27" s="262"/>
      <c r="L27" s="262"/>
      <c r="M27" s="109"/>
      <c r="N27" s="109"/>
      <c r="O27" s="109"/>
      <c r="P27" s="109"/>
      <c r="Q27" s="109"/>
      <c r="R27" s="59"/>
      <c r="S27" s="174"/>
      <c r="T27" s="174"/>
      <c r="U27" s="174"/>
    </row>
    <row r="28" spans="1:21" ht="14.25" customHeight="1" x14ac:dyDescent="0.15">
      <c r="A28" s="74"/>
      <c r="B28" s="192">
        <v>8</v>
      </c>
      <c r="C28" s="32"/>
      <c r="D28" s="104"/>
      <c r="E28" s="28" t="str">
        <f>IFERROR(VLOOKUP(D28, 'Teaching Library'!$E$13:$G$50, 2, FALSE), "&lt;-Select item")</f>
        <v>&lt;-Select item</v>
      </c>
      <c r="F28" s="140" t="str">
        <f>IFERROR(VLOOKUP(E28, 'Teaching Library'!$F$13:$G$50, 2, FALSE), " ")</f>
        <v xml:space="preserve"> </v>
      </c>
      <c r="G28" s="141"/>
      <c r="H28" s="261"/>
      <c r="I28" s="262"/>
      <c r="J28" s="262"/>
      <c r="K28" s="262"/>
      <c r="L28" s="262"/>
      <c r="M28" s="109"/>
      <c r="N28" s="109"/>
      <c r="O28" s="109"/>
      <c r="P28" s="107"/>
      <c r="Q28" s="107"/>
      <c r="R28" s="59"/>
      <c r="S28" s="174"/>
      <c r="T28" s="174"/>
      <c r="U28" s="174"/>
    </row>
    <row r="29" spans="1:21" x14ac:dyDescent="0.15">
      <c r="A29" s="74"/>
      <c r="B29" s="192">
        <v>9</v>
      </c>
      <c r="C29" s="24"/>
      <c r="D29" s="104"/>
      <c r="E29" s="28" t="str">
        <f>IFERROR(VLOOKUP(D29, 'Teaching Library'!$E$13:$G$50, 2, FALSE), "&lt;-Select item")</f>
        <v>&lt;-Select item</v>
      </c>
      <c r="F29" s="140" t="str">
        <f>IFERROR(VLOOKUP(E29, 'Teaching Library'!$F$13:$G$50, 2, FALSE), " ")</f>
        <v xml:space="preserve"> </v>
      </c>
      <c r="G29" s="141"/>
      <c r="H29" s="261"/>
      <c r="I29" s="262"/>
      <c r="J29" s="262"/>
      <c r="K29" s="262"/>
      <c r="L29" s="262"/>
      <c r="M29" s="109"/>
      <c r="N29" s="109"/>
      <c r="O29" s="109"/>
      <c r="P29" s="109"/>
      <c r="Q29" s="109"/>
      <c r="R29" s="59"/>
      <c r="S29" s="174"/>
      <c r="T29" s="174"/>
      <c r="U29" s="174"/>
    </row>
    <row r="30" spans="1:21" ht="15" thickBot="1" x14ac:dyDescent="0.2">
      <c r="A30" s="74"/>
      <c r="B30" s="194">
        <v>10</v>
      </c>
      <c r="C30" s="147"/>
      <c r="D30" s="148"/>
      <c r="E30" s="28" t="str">
        <f>IFERROR(VLOOKUP(D30, 'Teaching Library'!$E$13:$G$50, 2, FALSE), "&lt;-Select item")</f>
        <v>&lt;-Select item</v>
      </c>
      <c r="F30" s="140" t="str">
        <f>IFERROR(VLOOKUP(E30, 'Teaching Library'!$F$13:$G$50, 2, FALSE), " ")</f>
        <v xml:space="preserve"> </v>
      </c>
      <c r="G30" s="141"/>
      <c r="H30" s="261"/>
      <c r="I30" s="262"/>
      <c r="J30" s="262"/>
      <c r="K30" s="262"/>
      <c r="L30" s="262"/>
      <c r="M30" s="109"/>
      <c r="N30" s="109"/>
      <c r="O30" s="109"/>
      <c r="P30" s="109"/>
      <c r="Q30" s="109"/>
      <c r="R30" s="59"/>
      <c r="S30" s="174"/>
      <c r="T30" s="174"/>
      <c r="U30" s="174"/>
    </row>
    <row r="31" spans="1:21" ht="16" thickBot="1" x14ac:dyDescent="0.25">
      <c r="A31" s="74"/>
      <c r="B31" s="290" t="s">
        <v>441</v>
      </c>
      <c r="C31" s="291"/>
      <c r="D31" s="291"/>
      <c r="E31" s="291"/>
      <c r="F31" s="292"/>
      <c r="G31" s="71"/>
      <c r="H31" s="138"/>
      <c r="I31" s="138"/>
      <c r="J31" s="109"/>
      <c r="K31" s="109"/>
      <c r="L31" s="109"/>
      <c r="M31" s="109"/>
      <c r="N31" s="109"/>
      <c r="O31" s="109"/>
      <c r="P31" s="265" t="s">
        <v>220</v>
      </c>
      <c r="Q31" s="265"/>
      <c r="R31" s="266"/>
      <c r="S31" s="174"/>
      <c r="T31" s="174"/>
      <c r="U31" s="174"/>
    </row>
    <row r="32" spans="1:21" ht="16" thickBot="1" x14ac:dyDescent="0.25">
      <c r="A32" s="75"/>
      <c r="B32" s="87"/>
      <c r="C32" s="299"/>
      <c r="D32" s="300"/>
      <c r="E32" s="145" t="s">
        <v>18</v>
      </c>
      <c r="F32" s="146">
        <f>SUM(F7:F31)</f>
        <v>0</v>
      </c>
      <c r="G32" s="58">
        <f>IF(AND(G7&gt;0,G13&gt;0),AVERAGE(G7,G13),IF(G7&gt;0,G7,G13))</f>
        <v>0</v>
      </c>
      <c r="H32" s="56">
        <f>IF(AND(H7&gt;0,H13&gt;0),AVERAGE(H7,H13),IF(H7&gt;0,H7,H13))</f>
        <v>0</v>
      </c>
      <c r="I32" s="56">
        <f>IF(AND(I7&gt;0,I13&gt;0),AVERAGE(I7,I13),IF(I7&gt;0,I7,I13))</f>
        <v>0</v>
      </c>
      <c r="J32" s="55">
        <f t="shared" ref="J32:O32" si="2">IF(ISNUMBER(J7),J7,0)+(IF(ISNUMBER(J13),J13,0))</f>
        <v>0</v>
      </c>
      <c r="K32" s="55">
        <f t="shared" si="2"/>
        <v>0</v>
      </c>
      <c r="L32" s="55">
        <f t="shared" si="2"/>
        <v>0</v>
      </c>
      <c r="M32" s="55">
        <f t="shared" si="2"/>
        <v>0</v>
      </c>
      <c r="N32" s="55">
        <f t="shared" si="2"/>
        <v>0</v>
      </c>
      <c r="O32" s="55">
        <f t="shared" si="2"/>
        <v>0</v>
      </c>
      <c r="P32" s="37" t="str">
        <f>IF(AND(ISNUMBER(P7),(ISNUMBER(P13))),((K32*1)+(L32*2)+(M32*3)+(N32*4)+(O32*5))/J32,IF(OR(ISNUMBER(P7),ISNUMBER(P13)),IF(ISNUMBER(P7),AVERAGE(P7,G13),AVERAGE(G7,P13)),""))</f>
        <v/>
      </c>
      <c r="Q32" s="56" t="str">
        <f>IF(AND((ISNUMBER(Q7)),(ISNUMBER(Q13))),(K32+L32)/J32,IF(OR(ISNUMBER(Q7),ISNUMBER(Q13)),IF(ISNUMBER(Q7),AVERAGE(Q7,H13),AVERAGE(H7,Q13)),""))</f>
        <v/>
      </c>
      <c r="R32" s="56" t="str">
        <f>IF(AND((ISNUMBER(R7)),(ISNUMBER(R13))),(N32+O32)/J32,IF(OR(ISNUMBER(R7),ISNUMBER(R13)),IF(ISNUMBER(R7),AVERAGE(R7,I13),AVERAGE(I7,R13)),""))</f>
        <v/>
      </c>
      <c r="S32" s="174"/>
      <c r="T32" s="174"/>
      <c r="U32" s="174"/>
    </row>
    <row r="33" spans="1:21" ht="15" thickBot="1" x14ac:dyDescent="0.2">
      <c r="A33" s="301" t="s">
        <v>451</v>
      </c>
      <c r="B33" s="301"/>
      <c r="C33" s="301"/>
      <c r="D33" s="301"/>
      <c r="E33" s="301"/>
      <c r="F33" s="301"/>
      <c r="G33" s="301"/>
      <c r="H33" s="301"/>
      <c r="I33" s="301"/>
      <c r="J33" s="174"/>
      <c r="K33" s="174"/>
      <c r="L33" s="174"/>
      <c r="M33" s="174"/>
      <c r="N33" s="174"/>
      <c r="O33" s="174"/>
      <c r="P33" s="174"/>
      <c r="Q33" s="174"/>
      <c r="R33" s="174"/>
      <c r="S33" s="174"/>
      <c r="T33" s="174"/>
      <c r="U33" s="174"/>
    </row>
    <row r="34" spans="1:21" ht="15" x14ac:dyDescent="0.2">
      <c r="A34" s="286" t="s">
        <v>107</v>
      </c>
      <c r="B34" s="287"/>
      <c r="C34" s="166"/>
      <c r="D34" s="295" t="s">
        <v>444</v>
      </c>
      <c r="E34" s="295"/>
      <c r="F34" s="295"/>
      <c r="G34" s="295"/>
      <c r="H34" s="295"/>
      <c r="I34" s="295"/>
      <c r="J34" s="296"/>
      <c r="K34" s="297"/>
      <c r="L34" s="297"/>
      <c r="M34" s="297"/>
      <c r="N34" s="297"/>
      <c r="O34" s="297"/>
      <c r="P34" s="297"/>
      <c r="Q34" s="297"/>
      <c r="R34" s="298"/>
      <c r="S34" s="174"/>
      <c r="T34" s="174"/>
      <c r="U34" s="174"/>
    </row>
    <row r="35" spans="1:21" ht="15" x14ac:dyDescent="0.2">
      <c r="A35" s="73"/>
      <c r="B35" s="288" t="s">
        <v>121</v>
      </c>
      <c r="C35" s="289"/>
      <c r="D35" s="106"/>
      <c r="E35" s="107"/>
      <c r="F35" s="108"/>
      <c r="G35" s="293" t="s">
        <v>223</v>
      </c>
      <c r="H35" s="293"/>
      <c r="I35" s="294"/>
      <c r="J35" s="279" t="s">
        <v>214</v>
      </c>
      <c r="K35" s="280"/>
      <c r="L35" s="280"/>
      <c r="M35" s="280"/>
      <c r="N35" s="280"/>
      <c r="O35" s="280"/>
      <c r="P35" s="280"/>
      <c r="Q35" s="280"/>
      <c r="R35" s="281"/>
      <c r="S35" s="179"/>
      <c r="T35" s="174"/>
      <c r="U35" s="174"/>
    </row>
    <row r="36" spans="1:21" ht="32" x14ac:dyDescent="0.2">
      <c r="A36" s="74"/>
      <c r="B36" s="109"/>
      <c r="C36" s="180" t="s">
        <v>15</v>
      </c>
      <c r="D36" s="180"/>
      <c r="E36" s="181" t="s">
        <v>17</v>
      </c>
      <c r="F36" s="182" t="s">
        <v>2</v>
      </c>
      <c r="G36" s="183" t="s">
        <v>12</v>
      </c>
      <c r="H36" s="184" t="s">
        <v>13</v>
      </c>
      <c r="I36" s="185" t="s">
        <v>14</v>
      </c>
      <c r="J36" s="186" t="s">
        <v>321</v>
      </c>
      <c r="K36" s="183" t="s">
        <v>215</v>
      </c>
      <c r="L36" s="183" t="s">
        <v>216</v>
      </c>
      <c r="M36" s="183" t="s">
        <v>217</v>
      </c>
      <c r="N36" s="183" t="s">
        <v>218</v>
      </c>
      <c r="O36" s="183" t="s">
        <v>219</v>
      </c>
      <c r="P36" s="183" t="s">
        <v>12</v>
      </c>
      <c r="Q36" s="183" t="s">
        <v>13</v>
      </c>
      <c r="R36" s="187" t="s">
        <v>14</v>
      </c>
      <c r="S36" s="179" t="s">
        <v>431</v>
      </c>
      <c r="T36" s="174"/>
      <c r="U36" s="174"/>
    </row>
    <row r="37" spans="1:21" ht="16" x14ac:dyDescent="0.2">
      <c r="A37" s="74"/>
      <c r="B37" s="109"/>
      <c r="C37" s="188" t="s">
        <v>10</v>
      </c>
      <c r="D37" s="110" t="str">
        <f>IF(I37=0,"",(IF(ISNUMBER(R37),IF(R37&gt;I37,(IF(R37&lt;0.7,'Teaching Library'!$E$6,IF(R37&lt;0.8,'Teaching Library'!$E$7,IF(R37&lt;0.9,'Teaching Library'!$E$8,'Teaching Library'!$E$9)))),(IF(I37&lt;0.7,'Teaching Library'!$E$6,IF(I37&lt;0.8,'Teaching Library'!$E$7,IF(I37&lt;0.9,'Teaching Library'!$E$8,'Teaching Library'!$E$9))))),IF(I37&lt;0.7,'Teaching Library'!$E$6,IF(I37&lt;0.8,'Teaching Library'!$E$7,IF(I37&lt;0.9,'Teaching Library'!$E$8,'Teaching Library'!$E$9))))))</f>
        <v/>
      </c>
      <c r="E37" s="76" t="str">
        <f>IFERROR(VLOOKUP(D37, 'Teaching Library'!$E$6:$G$9, 2, FALSE), "")</f>
        <v/>
      </c>
      <c r="F37" s="76" t="str">
        <f>IFERROR(VLOOKUP(E37, 'Teaching Library'!$F$6:$G$9, 2, FALSE), " ")</f>
        <v xml:space="preserve"> </v>
      </c>
      <c r="G37" s="77">
        <f>IF(ISBLANK(G38),0,AVERAGE(G38:G42))</f>
        <v>0</v>
      </c>
      <c r="H37" s="78">
        <f>IF(ISBLANK(H38),0,AVERAGE(H38:H42))</f>
        <v>0</v>
      </c>
      <c r="I37" s="79">
        <f>IF(ISBLANK(I38),0,AVERAGE(I38:I42))</f>
        <v>0</v>
      </c>
      <c r="J37" s="39" t="str">
        <f t="shared" ref="J37:O37" si="3">IF(ISBLANK(J38),"",SUM(J38:J42))</f>
        <v/>
      </c>
      <c r="K37" s="130" t="str">
        <f t="shared" si="3"/>
        <v/>
      </c>
      <c r="L37" s="130" t="str">
        <f t="shared" si="3"/>
        <v/>
      </c>
      <c r="M37" s="130" t="str">
        <f t="shared" si="3"/>
        <v/>
      </c>
      <c r="N37" s="130" t="str">
        <f t="shared" si="3"/>
        <v/>
      </c>
      <c r="O37" s="130" t="str">
        <f t="shared" si="3"/>
        <v/>
      </c>
      <c r="P37" s="29" t="str">
        <f>IF(ISNUMBER(J37),((K37*1)+(L37*2)+(M37*3)+(N37*4)+(O37*5))/J37,"")</f>
        <v/>
      </c>
      <c r="Q37" s="111" t="str">
        <f>IF(ISNUMBER(J37),(K37+L37)/J37,"")</f>
        <v/>
      </c>
      <c r="R37" s="112" t="str">
        <f>IF(ISNUMBER(J37),(N37+O37)/J37,"")</f>
        <v/>
      </c>
      <c r="S37" s="189" t="s">
        <v>321</v>
      </c>
      <c r="T37" s="189" t="s">
        <v>432</v>
      </c>
      <c r="U37" s="190" t="s">
        <v>433</v>
      </c>
    </row>
    <row r="38" spans="1:21" ht="14.25" customHeight="1" x14ac:dyDescent="0.15">
      <c r="A38" s="74"/>
      <c r="B38" s="192">
        <v>1</v>
      </c>
      <c r="C38" s="49"/>
      <c r="D38" s="62"/>
      <c r="E38" s="63"/>
      <c r="F38" s="64"/>
      <c r="G38" s="51"/>
      <c r="H38" s="133"/>
      <c r="I38" s="128"/>
      <c r="J38" s="54"/>
      <c r="K38" s="24"/>
      <c r="L38" s="24"/>
      <c r="M38" s="24"/>
      <c r="N38" s="24"/>
      <c r="O38" s="24"/>
      <c r="P38" s="269" t="s">
        <v>434</v>
      </c>
      <c r="Q38" s="270"/>
      <c r="R38" s="271"/>
      <c r="S38" s="24"/>
      <c r="T38" s="149"/>
      <c r="U38" s="130">
        <f>ROUND(T38*S38,0)</f>
        <v>0</v>
      </c>
    </row>
    <row r="39" spans="1:21" x14ac:dyDescent="0.15">
      <c r="A39" s="74"/>
      <c r="B39" s="192">
        <v>2</v>
      </c>
      <c r="C39" s="49"/>
      <c r="D39" s="65"/>
      <c r="E39" s="107"/>
      <c r="F39" s="66"/>
      <c r="G39" s="51"/>
      <c r="H39" s="133"/>
      <c r="I39" s="128"/>
      <c r="J39" s="54"/>
      <c r="K39" s="24"/>
      <c r="L39" s="24"/>
      <c r="M39" s="24"/>
      <c r="N39" s="24"/>
      <c r="O39" s="24"/>
      <c r="P39" s="272"/>
      <c r="Q39" s="273"/>
      <c r="R39" s="274"/>
      <c r="S39" s="174"/>
      <c r="T39" s="174"/>
      <c r="U39" s="174"/>
    </row>
    <row r="40" spans="1:21" x14ac:dyDescent="0.15">
      <c r="A40" s="74"/>
      <c r="B40" s="192">
        <v>3</v>
      </c>
      <c r="C40" s="49"/>
      <c r="D40" s="65"/>
      <c r="E40" s="107"/>
      <c r="F40" s="66"/>
      <c r="G40" s="51"/>
      <c r="H40" s="133"/>
      <c r="I40" s="53"/>
      <c r="J40" s="54"/>
      <c r="K40" s="24"/>
      <c r="L40" s="24"/>
      <c r="M40" s="24"/>
      <c r="N40" s="24"/>
      <c r="O40" s="24"/>
      <c r="P40" s="272"/>
      <c r="Q40" s="273"/>
      <c r="R40" s="274"/>
      <c r="S40" s="174"/>
      <c r="T40" s="174"/>
      <c r="U40" s="174"/>
    </row>
    <row r="41" spans="1:21" x14ac:dyDescent="0.15">
      <c r="A41" s="74"/>
      <c r="B41" s="192">
        <v>4</v>
      </c>
      <c r="C41" s="50"/>
      <c r="D41" s="67"/>
      <c r="E41" s="107"/>
      <c r="F41" s="66"/>
      <c r="G41" s="50"/>
      <c r="H41" s="133"/>
      <c r="I41" s="53"/>
      <c r="J41" s="54"/>
      <c r="K41" s="24"/>
      <c r="L41" s="24"/>
      <c r="M41" s="24"/>
      <c r="N41" s="24"/>
      <c r="O41" s="24"/>
      <c r="P41" s="272"/>
      <c r="Q41" s="273"/>
      <c r="R41" s="274"/>
      <c r="S41" s="174"/>
      <c r="T41" s="174"/>
      <c r="U41" s="174"/>
    </row>
    <row r="42" spans="1:21" x14ac:dyDescent="0.15">
      <c r="A42" s="74"/>
      <c r="B42" s="192">
        <v>5</v>
      </c>
      <c r="C42" s="50"/>
      <c r="D42" s="68"/>
      <c r="E42" s="69"/>
      <c r="F42" s="70"/>
      <c r="G42" s="50"/>
      <c r="H42" s="134"/>
      <c r="I42" s="135"/>
      <c r="J42" s="54"/>
      <c r="K42" s="24"/>
      <c r="L42" s="24"/>
      <c r="M42" s="24"/>
      <c r="N42" s="24"/>
      <c r="O42" s="24"/>
      <c r="P42" s="275"/>
      <c r="Q42" s="276"/>
      <c r="R42" s="277"/>
      <c r="S42" s="174"/>
      <c r="T42" s="174"/>
      <c r="U42" s="174"/>
    </row>
    <row r="43" spans="1:21" ht="16" x14ac:dyDescent="0.2">
      <c r="A43" s="74"/>
      <c r="B43" s="109"/>
      <c r="C43" s="193" t="s">
        <v>11</v>
      </c>
      <c r="D43" s="110" t="str">
        <f>IF(I43=0,"",(IF(ISNUMBER(R43),IF(R43&gt;I43,(IF(R43&lt;0.7,'Teaching Library'!$E$6,IF(R43&lt;0.8,'Teaching Library'!$E$7,IF(R43&lt;0.9,'Teaching Library'!$E$8,'Teaching Library'!$E$9)))),(IF(I43&lt;0.7,'Teaching Library'!$E$6,IF(I43&lt;0.8,'Teaching Library'!$E$7,IF(I43&lt;0.9,'Teaching Library'!$E$8,'Teaching Library'!$E$9))))),IF(I43&lt;0.7,'Teaching Library'!$E$6,IF(I43&lt;0.8,'Teaching Library'!$E$7,IF(I43&lt;0.9,'Teaching Library'!$E$8,'Teaching Library'!$E$9))))))</f>
        <v/>
      </c>
      <c r="E43" s="76" t="str">
        <f>IFERROR(VLOOKUP(D43, 'Teaching Library'!$E$6:$G$9, 2, FALSE), "")</f>
        <v/>
      </c>
      <c r="F43" s="76" t="str">
        <f>IFERROR(VLOOKUP(E43, 'Teaching Library'!$F$6:$G$9, 2, FALSE), " ")</f>
        <v xml:space="preserve"> </v>
      </c>
      <c r="G43" s="26">
        <f>IF(ISBLANK(G44),0,AVERAGE(G44:G48))</f>
        <v>0</v>
      </c>
      <c r="H43" s="27">
        <f>IF(ISBLANK(H44),0,AVERAGE(H44:H48))</f>
        <v>0</v>
      </c>
      <c r="I43" s="52">
        <f>IF(ISBLANK(I44),0,AVERAGE(I44:I48))</f>
        <v>0</v>
      </c>
      <c r="J43" s="39" t="str">
        <f t="shared" ref="J43:O43" si="4">IF(ISBLANK(J44),"",SUM(J44:J48))</f>
        <v/>
      </c>
      <c r="K43" s="130" t="str">
        <f t="shared" si="4"/>
        <v/>
      </c>
      <c r="L43" s="130" t="str">
        <f t="shared" si="4"/>
        <v/>
      </c>
      <c r="M43" s="130" t="str">
        <f t="shared" si="4"/>
        <v/>
      </c>
      <c r="N43" s="130" t="str">
        <f t="shared" si="4"/>
        <v/>
      </c>
      <c r="O43" s="130" t="str">
        <f t="shared" si="4"/>
        <v/>
      </c>
      <c r="P43" s="29" t="str">
        <f>IF(ISNUMBER(J43),((K43*1)+(L43*2)+(M43*3)+(N43*4)+(O43*5))/J43,"")</f>
        <v/>
      </c>
      <c r="Q43" s="111" t="str">
        <f>IF(ISNUMBER(J43),(K43+L43)/J43,"")</f>
        <v/>
      </c>
      <c r="R43" s="129" t="str">
        <f>IF(ISNUMBER(J43),(N43+O43)/J43,"")</f>
        <v/>
      </c>
      <c r="S43" s="191" t="s">
        <v>321</v>
      </c>
      <c r="T43" s="189" t="s">
        <v>432</v>
      </c>
      <c r="U43" s="190" t="s">
        <v>433</v>
      </c>
    </row>
    <row r="44" spans="1:21" ht="14.25" customHeight="1" x14ac:dyDescent="0.15">
      <c r="A44" s="74"/>
      <c r="B44" s="192">
        <v>1</v>
      </c>
      <c r="C44" s="49"/>
      <c r="D44" s="62"/>
      <c r="E44" s="63"/>
      <c r="F44" s="64"/>
      <c r="G44" s="51"/>
      <c r="H44" s="133"/>
      <c r="I44" s="128"/>
      <c r="J44" s="54"/>
      <c r="K44" s="24"/>
      <c r="L44" s="24"/>
      <c r="M44" s="24"/>
      <c r="N44" s="24"/>
      <c r="O44" s="24"/>
      <c r="P44" s="269" t="s">
        <v>434</v>
      </c>
      <c r="Q44" s="270"/>
      <c r="R44" s="270"/>
      <c r="S44" s="24"/>
      <c r="T44" s="149"/>
      <c r="U44" s="130">
        <f>ROUND(T44*S44,0)</f>
        <v>0</v>
      </c>
    </row>
    <row r="45" spans="1:21" ht="14.25" customHeight="1" x14ac:dyDescent="0.15">
      <c r="A45" s="74"/>
      <c r="B45" s="192">
        <v>2</v>
      </c>
      <c r="C45" s="49"/>
      <c r="D45" s="65"/>
      <c r="E45" s="107"/>
      <c r="F45" s="66"/>
      <c r="G45" s="51"/>
      <c r="H45" s="133"/>
      <c r="I45" s="128"/>
      <c r="J45" s="54"/>
      <c r="K45" s="24"/>
      <c r="L45" s="24"/>
      <c r="M45" s="24"/>
      <c r="N45" s="24"/>
      <c r="O45" s="24"/>
      <c r="P45" s="272"/>
      <c r="Q45" s="273"/>
      <c r="R45" s="274"/>
      <c r="S45" s="174"/>
      <c r="T45" s="174"/>
      <c r="U45" s="174"/>
    </row>
    <row r="46" spans="1:21" x14ac:dyDescent="0.15">
      <c r="A46" s="74"/>
      <c r="B46" s="192">
        <v>3</v>
      </c>
      <c r="C46" s="49"/>
      <c r="D46" s="65"/>
      <c r="E46" s="107"/>
      <c r="F46" s="66"/>
      <c r="G46" s="51"/>
      <c r="H46" s="133"/>
      <c r="I46" s="53"/>
      <c r="J46" s="54"/>
      <c r="K46" s="24"/>
      <c r="L46" s="24"/>
      <c r="M46" s="24"/>
      <c r="N46" s="24"/>
      <c r="O46" s="24"/>
      <c r="P46" s="272"/>
      <c r="Q46" s="273"/>
      <c r="R46" s="274"/>
      <c r="S46" s="174"/>
      <c r="T46" s="174"/>
      <c r="U46" s="174"/>
    </row>
    <row r="47" spans="1:21" ht="15" customHeight="1" x14ac:dyDescent="0.15">
      <c r="A47" s="74"/>
      <c r="B47" s="192">
        <v>4</v>
      </c>
      <c r="C47" s="49"/>
      <c r="D47" s="65"/>
      <c r="E47" s="107"/>
      <c r="F47" s="66"/>
      <c r="G47" s="51"/>
      <c r="H47" s="133"/>
      <c r="I47" s="53"/>
      <c r="J47" s="54"/>
      <c r="K47" s="24"/>
      <c r="L47" s="24"/>
      <c r="M47" s="24"/>
      <c r="N47" s="24"/>
      <c r="O47" s="24"/>
      <c r="P47" s="272"/>
      <c r="Q47" s="273"/>
      <c r="R47" s="274"/>
      <c r="S47" s="174"/>
      <c r="T47" s="174"/>
      <c r="U47" s="174"/>
    </row>
    <row r="48" spans="1:21" ht="15" customHeight="1" x14ac:dyDescent="0.15">
      <c r="A48" s="74"/>
      <c r="B48" s="192">
        <v>5</v>
      </c>
      <c r="C48" s="80"/>
      <c r="D48" s="67"/>
      <c r="E48" s="107"/>
      <c r="F48" s="66"/>
      <c r="G48" s="50"/>
      <c r="H48" s="136"/>
      <c r="I48" s="137"/>
      <c r="J48" s="54"/>
      <c r="K48" s="24"/>
      <c r="L48" s="24"/>
      <c r="M48" s="24"/>
      <c r="N48" s="24"/>
      <c r="O48" s="24"/>
      <c r="P48" s="275"/>
      <c r="Q48" s="276"/>
      <c r="R48" s="277"/>
      <c r="S48" s="174"/>
      <c r="T48" s="174"/>
      <c r="U48" s="174"/>
    </row>
    <row r="49" spans="1:21" ht="15" customHeight="1" x14ac:dyDescent="0.2">
      <c r="A49" s="74"/>
      <c r="B49" s="263" t="s">
        <v>4</v>
      </c>
      <c r="C49" s="264"/>
      <c r="D49" s="71"/>
      <c r="E49" s="69"/>
      <c r="F49" s="72"/>
      <c r="G49" s="109"/>
      <c r="H49" s="109"/>
      <c r="I49" s="109"/>
      <c r="J49" s="109"/>
      <c r="K49" s="109"/>
      <c r="L49" s="109"/>
      <c r="M49" s="109"/>
      <c r="N49" s="109"/>
      <c r="O49" s="109"/>
      <c r="P49" s="109"/>
      <c r="Q49" s="109"/>
      <c r="R49" s="173"/>
      <c r="S49" s="174"/>
      <c r="T49" s="174"/>
      <c r="U49" s="174"/>
    </row>
    <row r="50" spans="1:21" ht="16" x14ac:dyDescent="0.2">
      <c r="A50" s="74"/>
      <c r="B50" s="192"/>
      <c r="C50" s="180" t="s">
        <v>127</v>
      </c>
      <c r="D50" s="195" t="s">
        <v>16</v>
      </c>
      <c r="E50" s="181" t="s">
        <v>17</v>
      </c>
      <c r="F50" s="196" t="s">
        <v>2</v>
      </c>
      <c r="G50" s="167" t="s">
        <v>439</v>
      </c>
      <c r="H50" s="278" t="s">
        <v>437</v>
      </c>
      <c r="I50" s="278"/>
      <c r="J50" s="278"/>
      <c r="K50" s="278"/>
      <c r="L50" s="278"/>
      <c r="M50" s="109"/>
      <c r="N50" s="109"/>
      <c r="O50" s="109"/>
      <c r="P50" s="109"/>
      <c r="Q50" s="109"/>
      <c r="R50" s="173"/>
      <c r="S50" s="174"/>
      <c r="T50" s="174"/>
      <c r="U50" s="174"/>
    </row>
    <row r="51" spans="1:21" x14ac:dyDescent="0.15">
      <c r="A51" s="74"/>
      <c r="B51" s="192">
        <v>1</v>
      </c>
      <c r="C51" s="32"/>
      <c r="D51" s="104"/>
      <c r="E51" s="28" t="str">
        <f>IFERROR(VLOOKUP(D51, 'Teaching Library'!$E$13:$G$50, 2, FALSE), "&lt;-Select item")</f>
        <v>&lt;-Select item</v>
      </c>
      <c r="F51" s="140" t="str">
        <f>IFERROR(VLOOKUP(E51, 'Teaching Library'!$F$13:$G$50, 2, FALSE), " ")</f>
        <v xml:space="preserve"> </v>
      </c>
      <c r="G51" s="141"/>
      <c r="H51" s="267"/>
      <c r="I51" s="268"/>
      <c r="J51" s="268"/>
      <c r="K51" s="268"/>
      <c r="L51" s="268"/>
      <c r="M51" s="109"/>
      <c r="N51" s="109"/>
      <c r="O51" s="109"/>
      <c r="P51" s="109"/>
      <c r="Q51" s="109"/>
      <c r="R51" s="173"/>
      <c r="S51" s="174"/>
      <c r="T51" s="174"/>
      <c r="U51" s="174"/>
    </row>
    <row r="52" spans="1:21" ht="15" customHeight="1" x14ac:dyDescent="0.15">
      <c r="A52" s="74"/>
      <c r="B52" s="192">
        <v>2</v>
      </c>
      <c r="C52" s="32"/>
      <c r="D52" s="104"/>
      <c r="E52" s="28" t="str">
        <f>IFERROR(VLOOKUP(D52, 'Teaching Library'!$E$13:$G$50, 2, FALSE), "&lt;-Select item")</f>
        <v>&lt;-Select item</v>
      </c>
      <c r="F52" s="140" t="str">
        <f>IFERROR(VLOOKUP(E52, 'Teaching Library'!$F$13:$G$50, 2, FALSE), " ")</f>
        <v xml:space="preserve"> </v>
      </c>
      <c r="G52" s="141"/>
      <c r="H52" s="261"/>
      <c r="I52" s="262"/>
      <c r="J52" s="262"/>
      <c r="K52" s="262"/>
      <c r="L52" s="262"/>
      <c r="M52" s="109"/>
      <c r="N52" s="109"/>
      <c r="O52" s="109"/>
      <c r="P52" s="109"/>
      <c r="Q52" s="109"/>
      <c r="R52" s="173"/>
      <c r="S52" s="174"/>
      <c r="T52" s="174"/>
      <c r="U52" s="174"/>
    </row>
    <row r="53" spans="1:21" x14ac:dyDescent="0.15">
      <c r="A53" s="74"/>
      <c r="B53" s="192">
        <v>3</v>
      </c>
      <c r="C53" s="32"/>
      <c r="D53" s="104"/>
      <c r="E53" s="28" t="str">
        <f>IFERROR(VLOOKUP(D53, 'Teaching Library'!$E$13:$G$50, 2, FALSE), "&lt;-Select item")</f>
        <v>&lt;-Select item</v>
      </c>
      <c r="F53" s="140" t="str">
        <f>IFERROR(VLOOKUP(E53, 'Teaching Library'!$F$13:$G$50, 2, FALSE), " ")</f>
        <v xml:space="preserve"> </v>
      </c>
      <c r="G53" s="141"/>
      <c r="H53" s="261"/>
      <c r="I53" s="262"/>
      <c r="J53" s="262"/>
      <c r="K53" s="262"/>
      <c r="L53" s="262"/>
      <c r="M53" s="109"/>
      <c r="N53" s="109"/>
      <c r="O53" s="109"/>
      <c r="P53" s="109"/>
      <c r="Q53" s="109"/>
      <c r="R53" s="173"/>
      <c r="S53" s="174"/>
      <c r="T53" s="174"/>
      <c r="U53" s="174"/>
    </row>
    <row r="54" spans="1:21" ht="14.25" customHeight="1" x14ac:dyDescent="0.15">
      <c r="A54" s="74"/>
      <c r="B54" s="192">
        <v>4</v>
      </c>
      <c r="C54" s="32"/>
      <c r="D54" s="104"/>
      <c r="E54" s="28" t="str">
        <f>IFERROR(VLOOKUP(D54, 'Teaching Library'!$E$13:$G$50, 2, FALSE), "&lt;-Select item")</f>
        <v>&lt;-Select item</v>
      </c>
      <c r="F54" s="140" t="str">
        <f>IFERROR(VLOOKUP(E54, 'Teaching Library'!$F$13:$G$50, 2, FALSE), " ")</f>
        <v xml:space="preserve"> </v>
      </c>
      <c r="G54" s="141"/>
      <c r="H54" s="261"/>
      <c r="I54" s="262"/>
      <c r="J54" s="262"/>
      <c r="K54" s="262"/>
      <c r="L54" s="262"/>
      <c r="M54" s="109"/>
      <c r="N54" s="109"/>
      <c r="O54" s="109"/>
      <c r="P54" s="109"/>
      <c r="Q54" s="109"/>
      <c r="R54" s="173"/>
      <c r="S54" s="174"/>
      <c r="T54" s="174"/>
      <c r="U54" s="174"/>
    </row>
    <row r="55" spans="1:21" ht="14.25" customHeight="1" x14ac:dyDescent="0.15">
      <c r="A55" s="74"/>
      <c r="B55" s="192">
        <v>5</v>
      </c>
      <c r="C55" s="32"/>
      <c r="D55" s="104"/>
      <c r="E55" s="28" t="str">
        <f>IFERROR(VLOOKUP(D55, 'Teaching Library'!$E$13:$G$50, 2, FALSE), "&lt;-Select item")</f>
        <v>&lt;-Select item</v>
      </c>
      <c r="F55" s="140" t="str">
        <f>IFERROR(VLOOKUP(E55, 'Teaching Library'!$F$13:$G$50, 2, FALSE), " ")</f>
        <v xml:space="preserve"> </v>
      </c>
      <c r="G55" s="141"/>
      <c r="H55" s="261"/>
      <c r="I55" s="262"/>
      <c r="J55" s="262"/>
      <c r="K55" s="262"/>
      <c r="L55" s="262"/>
      <c r="M55" s="109"/>
      <c r="N55" s="109"/>
      <c r="O55" s="109"/>
      <c r="P55" s="109"/>
      <c r="Q55" s="109"/>
      <c r="R55" s="173"/>
      <c r="S55" s="174"/>
      <c r="T55" s="174"/>
      <c r="U55" s="174"/>
    </row>
    <row r="56" spans="1:21" ht="15" customHeight="1" x14ac:dyDescent="0.15">
      <c r="A56" s="74"/>
      <c r="B56" s="192">
        <v>6</v>
      </c>
      <c r="C56" s="32"/>
      <c r="D56" s="104"/>
      <c r="E56" s="28" t="str">
        <f>IFERROR(VLOOKUP(D56, 'Teaching Library'!$E$13:$G$50, 2, FALSE), "&lt;-Select item")</f>
        <v>&lt;-Select item</v>
      </c>
      <c r="F56" s="140" t="str">
        <f>IFERROR(VLOOKUP(E56, 'Teaching Library'!$F$13:$G$50, 2, FALSE), " ")</f>
        <v xml:space="preserve"> </v>
      </c>
      <c r="G56" s="141"/>
      <c r="H56" s="261"/>
      <c r="I56" s="262"/>
      <c r="J56" s="262"/>
      <c r="K56" s="262"/>
      <c r="L56" s="262"/>
      <c r="M56" s="109"/>
      <c r="N56" s="109"/>
      <c r="O56" s="109"/>
      <c r="P56" s="109"/>
      <c r="Q56" s="109"/>
      <c r="R56" s="173"/>
      <c r="S56" s="174"/>
      <c r="T56" s="174"/>
      <c r="U56" s="174"/>
    </row>
    <row r="57" spans="1:21" s="7" customFormat="1" ht="15" customHeight="1" x14ac:dyDescent="0.15">
      <c r="A57" s="74"/>
      <c r="B57" s="192">
        <v>7</v>
      </c>
      <c r="C57" s="32"/>
      <c r="D57" s="104"/>
      <c r="E57" s="28" t="str">
        <f>IFERROR(VLOOKUP(D57, 'Teaching Library'!$E$13:$G$50, 2, FALSE), "&lt;-Select item")</f>
        <v>&lt;-Select item</v>
      </c>
      <c r="F57" s="140" t="str">
        <f>IFERROR(VLOOKUP(E57, 'Teaching Library'!$F$13:$G$50, 2, FALSE), " ")</f>
        <v xml:space="preserve"> </v>
      </c>
      <c r="G57" s="141"/>
      <c r="H57" s="261"/>
      <c r="I57" s="262"/>
      <c r="J57" s="262"/>
      <c r="K57" s="262"/>
      <c r="L57" s="262"/>
      <c r="M57" s="109"/>
      <c r="N57" s="109"/>
      <c r="O57" s="109"/>
      <c r="P57" s="109"/>
      <c r="Q57" s="109"/>
      <c r="R57" s="173"/>
      <c r="S57" s="174"/>
      <c r="T57" s="174"/>
      <c r="U57" s="174"/>
    </row>
    <row r="58" spans="1:21" x14ac:dyDescent="0.15">
      <c r="A58" s="74"/>
      <c r="B58" s="192">
        <v>8</v>
      </c>
      <c r="C58" s="32"/>
      <c r="D58" s="104"/>
      <c r="E58" s="28" t="str">
        <f>IFERROR(VLOOKUP(D58, 'Teaching Library'!$E$13:$G$50, 2, FALSE), "&lt;-Select item")</f>
        <v>&lt;-Select item</v>
      </c>
      <c r="F58" s="140" t="str">
        <f>IFERROR(VLOOKUP(E58, 'Teaching Library'!$F$13:$G$50, 2, FALSE), " ")</f>
        <v xml:space="preserve"> </v>
      </c>
      <c r="G58" s="141"/>
      <c r="H58" s="261"/>
      <c r="I58" s="262"/>
      <c r="J58" s="262"/>
      <c r="K58" s="262"/>
      <c r="L58" s="262"/>
      <c r="M58" s="109"/>
      <c r="N58" s="109"/>
      <c r="O58" s="109"/>
      <c r="P58" s="107"/>
      <c r="Q58" s="107"/>
      <c r="R58" s="173"/>
      <c r="S58" s="174"/>
      <c r="T58" s="174"/>
      <c r="U58" s="174"/>
    </row>
    <row r="59" spans="1:21" x14ac:dyDescent="0.15">
      <c r="A59" s="74"/>
      <c r="B59" s="192">
        <v>9</v>
      </c>
      <c r="C59" s="24"/>
      <c r="D59" s="104"/>
      <c r="E59" s="28" t="str">
        <f>IFERROR(VLOOKUP(D59, 'Teaching Library'!$E$13:$G$50, 2, FALSE), "&lt;-Select item")</f>
        <v>&lt;-Select item</v>
      </c>
      <c r="F59" s="140" t="str">
        <f>IFERROR(VLOOKUP(E59, 'Teaching Library'!$F$13:$G$50, 2, FALSE), " ")</f>
        <v xml:space="preserve"> </v>
      </c>
      <c r="G59" s="141"/>
      <c r="H59" s="261"/>
      <c r="I59" s="262"/>
      <c r="J59" s="262"/>
      <c r="K59" s="262"/>
      <c r="L59" s="262"/>
      <c r="M59" s="109"/>
      <c r="N59" s="109"/>
      <c r="O59" s="109"/>
      <c r="P59" s="109"/>
      <c r="Q59" s="109"/>
      <c r="R59" s="173"/>
      <c r="S59" s="174"/>
      <c r="T59" s="174"/>
      <c r="U59" s="174"/>
    </row>
    <row r="60" spans="1:21" ht="15" thickBot="1" x14ac:dyDescent="0.2">
      <c r="A60" s="74"/>
      <c r="B60" s="194">
        <v>10</v>
      </c>
      <c r="C60" s="147"/>
      <c r="D60" s="148"/>
      <c r="E60" s="28" t="str">
        <f>IFERROR(VLOOKUP(D60, 'Teaching Library'!$E$13:$G$50, 2, FALSE), "&lt;-Select item")</f>
        <v>&lt;-Select item</v>
      </c>
      <c r="F60" s="140" t="str">
        <f>IFERROR(VLOOKUP(E60, 'Teaching Library'!$F$13:$G$50, 2, FALSE), " ")</f>
        <v xml:space="preserve"> </v>
      </c>
      <c r="G60" s="141"/>
      <c r="H60" s="261"/>
      <c r="I60" s="262"/>
      <c r="J60" s="262"/>
      <c r="K60" s="262"/>
      <c r="L60" s="262"/>
      <c r="M60" s="109"/>
      <c r="N60" s="109"/>
      <c r="O60" s="109"/>
      <c r="P60" s="109"/>
      <c r="Q60" s="109"/>
      <c r="R60" s="173"/>
      <c r="S60" s="174"/>
      <c r="T60" s="174"/>
      <c r="U60" s="174"/>
    </row>
    <row r="61" spans="1:21" ht="16" thickBot="1" x14ac:dyDescent="0.25">
      <c r="A61" s="74"/>
      <c r="B61" s="290" t="s">
        <v>441</v>
      </c>
      <c r="C61" s="291"/>
      <c r="D61" s="291"/>
      <c r="E61" s="291"/>
      <c r="F61" s="292"/>
      <c r="G61" s="71"/>
      <c r="H61" s="138"/>
      <c r="I61" s="138"/>
      <c r="J61" s="109"/>
      <c r="K61" s="109"/>
      <c r="L61" s="109"/>
      <c r="M61" s="109"/>
      <c r="N61" s="109"/>
      <c r="O61" s="109"/>
      <c r="P61" s="265" t="s">
        <v>220</v>
      </c>
      <c r="Q61" s="265"/>
      <c r="R61" s="266"/>
      <c r="S61" s="174"/>
      <c r="T61" s="174"/>
      <c r="U61" s="174"/>
    </row>
    <row r="62" spans="1:21" ht="16" thickBot="1" x14ac:dyDescent="0.25">
      <c r="A62" s="75"/>
      <c r="B62" s="172"/>
      <c r="C62" s="299"/>
      <c r="D62" s="300"/>
      <c r="E62" s="145" t="s">
        <v>18</v>
      </c>
      <c r="F62" s="146">
        <f>SUM(F37:F61)</f>
        <v>0</v>
      </c>
      <c r="G62" s="58">
        <f>IF(AND(G37&gt;0,G43&gt;0),AVERAGE(G37,G43),IF(G37&gt;0,G37,G43))</f>
        <v>0</v>
      </c>
      <c r="H62" s="56">
        <f t="shared" ref="H62:I62" si="5">IF(AND(H37&gt;0,H43&gt;0),AVERAGE(H37,H43),IF(H37&gt;0,H37,H43))</f>
        <v>0</v>
      </c>
      <c r="I62" s="56">
        <f t="shared" si="5"/>
        <v>0</v>
      </c>
      <c r="J62" s="55">
        <f>IF(ISNUMBER(J37),J37,0)+(IF(ISNUMBER(J43),J43,0))</f>
        <v>0</v>
      </c>
      <c r="K62" s="55">
        <f t="shared" ref="K62:O62" si="6">IF(ISNUMBER(K37),K37,0)+(IF(ISNUMBER(K43),K43,0))</f>
        <v>0</v>
      </c>
      <c r="L62" s="55">
        <f t="shared" si="6"/>
        <v>0</v>
      </c>
      <c r="M62" s="55">
        <f t="shared" si="6"/>
        <v>0</v>
      </c>
      <c r="N62" s="55">
        <f t="shared" si="6"/>
        <v>0</v>
      </c>
      <c r="O62" s="55">
        <f t="shared" si="6"/>
        <v>0</v>
      </c>
      <c r="P62" s="37" t="str">
        <f>IF(AND((ISNUMBER(P37)),(ISNUMBER(P43))),((K62*1)+(L62*2)+(M62*3)+(N62*4)+(O62*5))/J62,IF(OR(ISNUMBER(P37),ISNUMBER(P43)),IF(ISNUMBER(P37),AVERAGE(P37,G43),AVERAGE(G37,P43)),""))</f>
        <v/>
      </c>
      <c r="Q62" s="56" t="str">
        <f>IF(AND((ISNUMBER(Q37)),(ISNUMBER(Q43))),(K62+L62)/J62,IF(OR(ISNUMBER(Q37),ISNUMBER(Q43)),IF(ISNUMBER(Q37),AVERAGE(Q37,H43),AVERAGE(H37,Q43)),""))</f>
        <v/>
      </c>
      <c r="R62" s="56" t="str">
        <f>IF(AND((ISNUMBER(R37)),(ISNUMBER(R43))),(N62+O62)/J62,IF(OR(ISNUMBER(R37),ISNUMBER(R43)),IF(ISNUMBER(R37),AVERAGE(R37,I43),AVERAGE(I37,R43)),""))</f>
        <v/>
      </c>
      <c r="S62" s="174"/>
      <c r="T62" s="174"/>
      <c r="U62" s="174"/>
    </row>
    <row r="63" spans="1:21" ht="15" thickBot="1" x14ac:dyDescent="0.2">
      <c r="A63" s="174"/>
      <c r="B63" s="174"/>
      <c r="C63" s="174"/>
      <c r="D63" s="174"/>
      <c r="E63" s="175"/>
      <c r="F63" s="176"/>
      <c r="G63" s="174"/>
      <c r="H63" s="177"/>
      <c r="I63" s="177"/>
      <c r="J63" s="174"/>
      <c r="K63" s="174"/>
      <c r="L63" s="174"/>
      <c r="M63" s="174"/>
      <c r="N63" s="174"/>
      <c r="O63" s="174"/>
      <c r="P63" s="174"/>
      <c r="Q63" s="174"/>
      <c r="R63" s="174"/>
      <c r="S63" s="174"/>
      <c r="T63" s="174"/>
      <c r="U63" s="174"/>
    </row>
    <row r="64" spans="1:21" ht="15" x14ac:dyDescent="0.2">
      <c r="A64" s="286" t="s">
        <v>108</v>
      </c>
      <c r="B64" s="287"/>
      <c r="C64" s="166"/>
      <c r="D64" s="295" t="s">
        <v>444</v>
      </c>
      <c r="E64" s="295"/>
      <c r="F64" s="295"/>
      <c r="G64" s="295"/>
      <c r="H64" s="295"/>
      <c r="I64" s="295"/>
      <c r="J64" s="296"/>
      <c r="K64" s="297"/>
      <c r="L64" s="297"/>
      <c r="M64" s="297"/>
      <c r="N64" s="297"/>
      <c r="O64" s="297"/>
      <c r="P64" s="297"/>
      <c r="Q64" s="297"/>
      <c r="R64" s="298"/>
      <c r="S64" s="174"/>
      <c r="T64" s="174"/>
      <c r="U64" s="174"/>
    </row>
    <row r="65" spans="1:21" ht="15" x14ac:dyDescent="0.2">
      <c r="A65" s="73"/>
      <c r="B65" s="288" t="s">
        <v>121</v>
      </c>
      <c r="C65" s="289"/>
      <c r="D65" s="106"/>
      <c r="E65" s="107"/>
      <c r="F65" s="108"/>
      <c r="G65" s="293" t="s">
        <v>223</v>
      </c>
      <c r="H65" s="293"/>
      <c r="I65" s="294"/>
      <c r="J65" s="279" t="s">
        <v>214</v>
      </c>
      <c r="K65" s="280"/>
      <c r="L65" s="280"/>
      <c r="M65" s="280"/>
      <c r="N65" s="280"/>
      <c r="O65" s="280"/>
      <c r="P65" s="280"/>
      <c r="Q65" s="280"/>
      <c r="R65" s="281"/>
      <c r="S65" s="179"/>
      <c r="T65" s="174"/>
      <c r="U65" s="174"/>
    </row>
    <row r="66" spans="1:21" ht="32" x14ac:dyDescent="0.2">
      <c r="A66" s="74"/>
      <c r="B66" s="109"/>
      <c r="C66" s="180" t="s">
        <v>15</v>
      </c>
      <c r="D66" s="180"/>
      <c r="E66" s="181" t="s">
        <v>17</v>
      </c>
      <c r="F66" s="182" t="s">
        <v>2</v>
      </c>
      <c r="G66" s="183" t="s">
        <v>12</v>
      </c>
      <c r="H66" s="184" t="s">
        <v>13</v>
      </c>
      <c r="I66" s="185" t="s">
        <v>14</v>
      </c>
      <c r="J66" s="186" t="s">
        <v>321</v>
      </c>
      <c r="K66" s="183" t="s">
        <v>215</v>
      </c>
      <c r="L66" s="183" t="s">
        <v>216</v>
      </c>
      <c r="M66" s="183" t="s">
        <v>217</v>
      </c>
      <c r="N66" s="183" t="s">
        <v>218</v>
      </c>
      <c r="O66" s="183" t="s">
        <v>219</v>
      </c>
      <c r="P66" s="183" t="s">
        <v>12</v>
      </c>
      <c r="Q66" s="183" t="s">
        <v>13</v>
      </c>
      <c r="R66" s="187" t="s">
        <v>14</v>
      </c>
      <c r="S66" s="179" t="s">
        <v>431</v>
      </c>
      <c r="T66" s="174"/>
      <c r="U66" s="174"/>
    </row>
    <row r="67" spans="1:21" ht="16" x14ac:dyDescent="0.2">
      <c r="A67" s="74"/>
      <c r="B67" s="109"/>
      <c r="C67" s="188" t="s">
        <v>10</v>
      </c>
      <c r="D67" s="110" t="str">
        <f>IF(I67=0,"",(IF(ISNUMBER(R67),IF(R67&gt;I67,(IF(R67&lt;0.7,'Teaching Library'!$E$6,IF(R67&lt;0.8,'Teaching Library'!$E$7,IF(R67&lt;0.9,'Teaching Library'!$E$8,'Teaching Library'!$E$9)))),(IF(I67&lt;0.7,'Teaching Library'!$E$6,IF(I67&lt;0.8,'Teaching Library'!$E$7,IF(I67&lt;0.9,'Teaching Library'!$E$8,'Teaching Library'!$E$9))))),IF(I67&lt;0.7,'Teaching Library'!$E$6,IF(I67&lt;0.8,'Teaching Library'!$E$7,IF(I67&lt;0.9,'Teaching Library'!$E$8,'Teaching Library'!$E$9))))))</f>
        <v/>
      </c>
      <c r="E67" s="76" t="str">
        <f>IFERROR(VLOOKUP(D67, 'Teaching Library'!$E$6:$G$9, 2, FALSE), "")</f>
        <v/>
      </c>
      <c r="F67" s="76" t="str">
        <f>IFERROR(VLOOKUP(E67, 'Teaching Library'!$F$6:$G$9, 2, FALSE), " ")</f>
        <v xml:space="preserve"> </v>
      </c>
      <c r="G67" s="77">
        <f>IF(ISBLANK(G68),0,AVERAGE(G68:G72))</f>
        <v>0</v>
      </c>
      <c r="H67" s="78">
        <f>IF(ISBLANK(H68),0,AVERAGE(H68:H72))</f>
        <v>0</v>
      </c>
      <c r="I67" s="79">
        <f>IF(ISBLANK(I68),0,AVERAGE(I68:I72))</f>
        <v>0</v>
      </c>
      <c r="J67" s="39" t="str">
        <f t="shared" ref="J67:O67" si="7">IF(ISBLANK(J68),"",SUM(J68:J72))</f>
        <v/>
      </c>
      <c r="K67" s="130" t="str">
        <f t="shared" si="7"/>
        <v/>
      </c>
      <c r="L67" s="130" t="str">
        <f t="shared" si="7"/>
        <v/>
      </c>
      <c r="M67" s="130" t="str">
        <f t="shared" si="7"/>
        <v/>
      </c>
      <c r="N67" s="130" t="str">
        <f t="shared" si="7"/>
        <v/>
      </c>
      <c r="O67" s="130" t="str">
        <f t="shared" si="7"/>
        <v/>
      </c>
      <c r="P67" s="29" t="str">
        <f>IF(ISNUMBER(J67),((K67*1)+(L67*2)+(M67*3)+(N67*4)+(O67*5))/J67,"")</f>
        <v/>
      </c>
      <c r="Q67" s="111" t="str">
        <f>IF(ISNUMBER(J67),(K67+L67)/J67,"")</f>
        <v/>
      </c>
      <c r="R67" s="112" t="str">
        <f>IF(ISNUMBER(J67),(N67+O67)/J67,"")</f>
        <v/>
      </c>
      <c r="S67" s="189" t="s">
        <v>321</v>
      </c>
      <c r="T67" s="189" t="s">
        <v>432</v>
      </c>
      <c r="U67" s="190" t="s">
        <v>433</v>
      </c>
    </row>
    <row r="68" spans="1:21" ht="14.25" customHeight="1" x14ac:dyDescent="0.15">
      <c r="A68" s="74"/>
      <c r="B68" s="192">
        <v>1</v>
      </c>
      <c r="C68" s="49"/>
      <c r="D68" s="62"/>
      <c r="E68" s="63"/>
      <c r="F68" s="64"/>
      <c r="G68" s="51"/>
      <c r="H68" s="133"/>
      <c r="I68" s="128"/>
      <c r="J68" s="54"/>
      <c r="K68" s="24"/>
      <c r="L68" s="24"/>
      <c r="M68" s="24"/>
      <c r="N68" s="24"/>
      <c r="O68" s="24"/>
      <c r="P68" s="269" t="s">
        <v>434</v>
      </c>
      <c r="Q68" s="270"/>
      <c r="R68" s="271"/>
      <c r="S68" s="24"/>
      <c r="T68" s="149"/>
      <c r="U68" s="130">
        <f>ROUND(T68*S68,0)</f>
        <v>0</v>
      </c>
    </row>
    <row r="69" spans="1:21" x14ac:dyDescent="0.15">
      <c r="A69" s="74"/>
      <c r="B69" s="192">
        <v>2</v>
      </c>
      <c r="C69" s="49"/>
      <c r="D69" s="65"/>
      <c r="E69" s="107"/>
      <c r="F69" s="66"/>
      <c r="G69" s="51"/>
      <c r="H69" s="133"/>
      <c r="I69" s="128"/>
      <c r="J69" s="54"/>
      <c r="K69" s="24"/>
      <c r="L69" s="24"/>
      <c r="M69" s="24"/>
      <c r="N69" s="24"/>
      <c r="O69" s="24"/>
      <c r="P69" s="272"/>
      <c r="Q69" s="273"/>
      <c r="R69" s="274"/>
      <c r="S69" s="174"/>
      <c r="T69" s="174"/>
      <c r="U69" s="174"/>
    </row>
    <row r="70" spans="1:21" x14ac:dyDescent="0.15">
      <c r="A70" s="74"/>
      <c r="B70" s="192">
        <v>3</v>
      </c>
      <c r="C70" s="49"/>
      <c r="D70" s="65"/>
      <c r="E70" s="107"/>
      <c r="F70" s="66"/>
      <c r="G70" s="51"/>
      <c r="H70" s="133"/>
      <c r="I70" s="53"/>
      <c r="J70" s="54"/>
      <c r="K70" s="24"/>
      <c r="L70" s="24"/>
      <c r="M70" s="24"/>
      <c r="N70" s="24"/>
      <c r="O70" s="24"/>
      <c r="P70" s="272"/>
      <c r="Q70" s="273"/>
      <c r="R70" s="274"/>
      <c r="S70" s="174"/>
      <c r="T70" s="174"/>
      <c r="U70" s="174"/>
    </row>
    <row r="71" spans="1:21" x14ac:dyDescent="0.15">
      <c r="A71" s="74"/>
      <c r="B71" s="192">
        <v>4</v>
      </c>
      <c r="C71" s="50"/>
      <c r="D71" s="67"/>
      <c r="E71" s="107"/>
      <c r="F71" s="66"/>
      <c r="G71" s="50"/>
      <c r="H71" s="133"/>
      <c r="I71" s="53"/>
      <c r="J71" s="54"/>
      <c r="K71" s="24"/>
      <c r="L71" s="24"/>
      <c r="M71" s="24"/>
      <c r="N71" s="24"/>
      <c r="O71" s="24"/>
      <c r="P71" s="272"/>
      <c r="Q71" s="273"/>
      <c r="R71" s="274"/>
      <c r="S71" s="174"/>
      <c r="T71" s="174"/>
      <c r="U71" s="174"/>
    </row>
    <row r="72" spans="1:21" x14ac:dyDescent="0.15">
      <c r="A72" s="74"/>
      <c r="B72" s="192">
        <v>5</v>
      </c>
      <c r="C72" s="50"/>
      <c r="D72" s="68"/>
      <c r="E72" s="69"/>
      <c r="F72" s="70"/>
      <c r="G72" s="50"/>
      <c r="H72" s="134"/>
      <c r="I72" s="135"/>
      <c r="J72" s="54"/>
      <c r="K72" s="24"/>
      <c r="L72" s="24"/>
      <c r="M72" s="24"/>
      <c r="N72" s="24"/>
      <c r="O72" s="24"/>
      <c r="P72" s="275"/>
      <c r="Q72" s="276"/>
      <c r="R72" s="277"/>
      <c r="S72" s="174"/>
      <c r="T72" s="174"/>
      <c r="U72" s="174"/>
    </row>
    <row r="73" spans="1:21" ht="16" x14ac:dyDescent="0.2">
      <c r="A73" s="74"/>
      <c r="B73" s="109"/>
      <c r="C73" s="193" t="s">
        <v>11</v>
      </c>
      <c r="D73" s="110" t="str">
        <f>IF(I73=0,"",(IF(ISNUMBER(R73),IF(R73&gt;I73,(IF(R73&lt;0.7,'Teaching Library'!$E$6,IF(R73&lt;0.8,'Teaching Library'!$E$7,IF(R73&lt;0.9,'Teaching Library'!$E$8,'Teaching Library'!$E$9)))),(IF(I73&lt;0.7,'Teaching Library'!$E$6,IF(I73&lt;0.8,'Teaching Library'!$E$7,IF(I73&lt;0.9,'Teaching Library'!$E$8,'Teaching Library'!$E$9))))),IF(I73&lt;0.7,'Teaching Library'!$E$6,IF(I73&lt;0.8,'Teaching Library'!$E$7,IF(I73&lt;0.9,'Teaching Library'!$E$8,'Teaching Library'!$E$9))))))</f>
        <v/>
      </c>
      <c r="E73" s="76" t="str">
        <f>IFERROR(VLOOKUP(D73, 'Teaching Library'!$E$6:$G$9, 2, FALSE), "")</f>
        <v/>
      </c>
      <c r="F73" s="76" t="str">
        <f>IFERROR(VLOOKUP(E73, 'Teaching Library'!$F$6:$G$9, 2, FALSE), " ")</f>
        <v xml:space="preserve"> </v>
      </c>
      <c r="G73" s="26">
        <f>IF(ISBLANK(G74),0,AVERAGE(G74:G78))</f>
        <v>0</v>
      </c>
      <c r="H73" s="27">
        <f>IF(ISBLANK(H74),0,AVERAGE(H74:H78))</f>
        <v>0</v>
      </c>
      <c r="I73" s="52">
        <f>IF(ISBLANK(I74),0,AVERAGE(I74:I78))</f>
        <v>0</v>
      </c>
      <c r="J73" s="39" t="str">
        <f t="shared" ref="J73:O73" si="8">IF(ISBLANK(J74),"",SUM(J74:J78))</f>
        <v/>
      </c>
      <c r="K73" s="130" t="str">
        <f t="shared" si="8"/>
        <v/>
      </c>
      <c r="L73" s="130" t="str">
        <f t="shared" si="8"/>
        <v/>
      </c>
      <c r="M73" s="130" t="str">
        <f t="shared" si="8"/>
        <v/>
      </c>
      <c r="N73" s="130" t="str">
        <f t="shared" si="8"/>
        <v/>
      </c>
      <c r="O73" s="130" t="str">
        <f t="shared" si="8"/>
        <v/>
      </c>
      <c r="P73" s="29" t="str">
        <f>IF(ISNUMBER(J73),((K73*1)+(L73*2)+(M73*3)+(N73*4)+(O73*5))/J73,"")</f>
        <v/>
      </c>
      <c r="Q73" s="111" t="str">
        <f>IF(ISNUMBER(J73),(K73+L73)/J73,"")</f>
        <v/>
      </c>
      <c r="R73" s="129" t="str">
        <f>IF(ISNUMBER(J73),(N73+O73)/J73,"")</f>
        <v/>
      </c>
      <c r="S73" s="191" t="s">
        <v>321</v>
      </c>
      <c r="T73" s="189" t="s">
        <v>432</v>
      </c>
      <c r="U73" s="190" t="s">
        <v>433</v>
      </c>
    </row>
    <row r="74" spans="1:21" ht="14.25" customHeight="1" x14ac:dyDescent="0.15">
      <c r="A74" s="74"/>
      <c r="B74" s="192">
        <v>1</v>
      </c>
      <c r="C74" s="49"/>
      <c r="D74" s="62"/>
      <c r="E74" s="63"/>
      <c r="F74" s="64"/>
      <c r="G74" s="51"/>
      <c r="H74" s="133"/>
      <c r="I74" s="128"/>
      <c r="J74" s="54"/>
      <c r="K74" s="24"/>
      <c r="L74" s="24"/>
      <c r="M74" s="24"/>
      <c r="N74" s="24"/>
      <c r="O74" s="24"/>
      <c r="P74" s="269" t="s">
        <v>434</v>
      </c>
      <c r="Q74" s="270"/>
      <c r="R74" s="270"/>
      <c r="S74" s="24"/>
      <c r="T74" s="149"/>
      <c r="U74" s="130">
        <f>ROUND(T74*S74,0)</f>
        <v>0</v>
      </c>
    </row>
    <row r="75" spans="1:21" x14ac:dyDescent="0.15">
      <c r="A75" s="74"/>
      <c r="B75" s="192">
        <v>2</v>
      </c>
      <c r="C75" s="49"/>
      <c r="D75" s="65"/>
      <c r="E75" s="107"/>
      <c r="F75" s="66"/>
      <c r="G75" s="51"/>
      <c r="H75" s="133"/>
      <c r="I75" s="128"/>
      <c r="J75" s="54"/>
      <c r="K75" s="24"/>
      <c r="L75" s="24"/>
      <c r="M75" s="24"/>
      <c r="N75" s="24"/>
      <c r="O75" s="24"/>
      <c r="P75" s="272"/>
      <c r="Q75" s="273"/>
      <c r="R75" s="274"/>
      <c r="S75" s="174"/>
      <c r="T75" s="174"/>
      <c r="U75" s="174"/>
    </row>
    <row r="76" spans="1:21" x14ac:dyDescent="0.15">
      <c r="A76" s="74"/>
      <c r="B76" s="192">
        <v>3</v>
      </c>
      <c r="C76" s="49"/>
      <c r="D76" s="65"/>
      <c r="E76" s="107"/>
      <c r="F76" s="66"/>
      <c r="G76" s="51"/>
      <c r="H76" s="133"/>
      <c r="I76" s="53"/>
      <c r="J76" s="54"/>
      <c r="K76" s="24"/>
      <c r="L76" s="24"/>
      <c r="M76" s="24"/>
      <c r="N76" s="24"/>
      <c r="O76" s="24"/>
      <c r="P76" s="272"/>
      <c r="Q76" s="273"/>
      <c r="R76" s="274"/>
      <c r="S76" s="174"/>
      <c r="T76" s="174"/>
      <c r="U76" s="174"/>
    </row>
    <row r="77" spans="1:21" x14ac:dyDescent="0.15">
      <c r="A77" s="74"/>
      <c r="B77" s="192">
        <v>4</v>
      </c>
      <c r="C77" s="49"/>
      <c r="D77" s="65"/>
      <c r="E77" s="107"/>
      <c r="F77" s="66"/>
      <c r="G77" s="51"/>
      <c r="H77" s="133"/>
      <c r="I77" s="53"/>
      <c r="J77" s="54"/>
      <c r="K77" s="24"/>
      <c r="L77" s="24"/>
      <c r="M77" s="24"/>
      <c r="N77" s="24"/>
      <c r="O77" s="24"/>
      <c r="P77" s="272"/>
      <c r="Q77" s="273"/>
      <c r="R77" s="274"/>
      <c r="S77" s="174"/>
      <c r="T77" s="174"/>
      <c r="U77" s="174"/>
    </row>
    <row r="78" spans="1:21" x14ac:dyDescent="0.15">
      <c r="A78" s="74"/>
      <c r="B78" s="192">
        <v>5</v>
      </c>
      <c r="C78" s="80"/>
      <c r="D78" s="67"/>
      <c r="E78" s="107"/>
      <c r="F78" s="66"/>
      <c r="G78" s="50"/>
      <c r="H78" s="136"/>
      <c r="I78" s="137"/>
      <c r="J78" s="54"/>
      <c r="K78" s="24"/>
      <c r="L78" s="24"/>
      <c r="M78" s="24"/>
      <c r="N78" s="24"/>
      <c r="O78" s="24"/>
      <c r="P78" s="275"/>
      <c r="Q78" s="276"/>
      <c r="R78" s="277"/>
      <c r="S78" s="174"/>
      <c r="T78" s="174"/>
      <c r="U78" s="174"/>
    </row>
    <row r="79" spans="1:21" ht="15" x14ac:dyDescent="0.2">
      <c r="A79" s="74"/>
      <c r="B79" s="263" t="s">
        <v>4</v>
      </c>
      <c r="C79" s="264"/>
      <c r="D79" s="71"/>
      <c r="E79" s="69"/>
      <c r="F79" s="72"/>
      <c r="G79" s="109"/>
      <c r="H79" s="109"/>
      <c r="I79" s="109"/>
      <c r="J79" s="109"/>
      <c r="K79" s="109"/>
      <c r="L79" s="109"/>
      <c r="M79" s="109"/>
      <c r="N79" s="109"/>
      <c r="O79" s="109"/>
      <c r="P79" s="109"/>
      <c r="Q79" s="109"/>
      <c r="R79" s="173"/>
      <c r="S79" s="174"/>
      <c r="T79" s="174"/>
      <c r="U79" s="174"/>
    </row>
    <row r="80" spans="1:21" ht="16" x14ac:dyDescent="0.2">
      <c r="A80" s="74"/>
      <c r="B80" s="192"/>
      <c r="C80" s="180" t="s">
        <v>127</v>
      </c>
      <c r="D80" s="195" t="s">
        <v>16</v>
      </c>
      <c r="E80" s="181" t="s">
        <v>17</v>
      </c>
      <c r="F80" s="196" t="s">
        <v>2</v>
      </c>
      <c r="G80" s="167" t="s">
        <v>439</v>
      </c>
      <c r="H80" s="278" t="s">
        <v>437</v>
      </c>
      <c r="I80" s="278"/>
      <c r="J80" s="278"/>
      <c r="K80" s="278"/>
      <c r="L80" s="278"/>
      <c r="M80" s="109"/>
      <c r="N80" s="109"/>
      <c r="O80" s="109"/>
      <c r="P80" s="109"/>
      <c r="Q80" s="109"/>
      <c r="R80" s="173"/>
      <c r="S80" s="174"/>
      <c r="T80" s="174"/>
      <c r="U80" s="174"/>
    </row>
    <row r="81" spans="1:21" ht="14.25" customHeight="1" x14ac:dyDescent="0.15">
      <c r="A81" s="74"/>
      <c r="B81" s="192">
        <v>1</v>
      </c>
      <c r="C81" s="32"/>
      <c r="D81" s="104"/>
      <c r="E81" s="28" t="str">
        <f>IFERROR(VLOOKUP(D81, 'Teaching Library'!$E$13:$G$50, 2, FALSE), "&lt;-Select item")</f>
        <v>&lt;-Select item</v>
      </c>
      <c r="F81" s="140" t="str">
        <f>IFERROR(VLOOKUP(E81, 'Teaching Library'!$F$13:$G$50, 2, FALSE), " ")</f>
        <v xml:space="preserve"> </v>
      </c>
      <c r="G81" s="141"/>
      <c r="H81" s="267"/>
      <c r="I81" s="268"/>
      <c r="J81" s="268"/>
      <c r="K81" s="268"/>
      <c r="L81" s="268"/>
      <c r="M81" s="109"/>
      <c r="N81" s="109"/>
      <c r="O81" s="109"/>
      <c r="P81" s="109"/>
      <c r="Q81" s="109"/>
      <c r="R81" s="173"/>
      <c r="S81" s="174"/>
      <c r="T81" s="174"/>
      <c r="U81" s="174"/>
    </row>
    <row r="82" spans="1:21" ht="14.25" customHeight="1" x14ac:dyDescent="0.15">
      <c r="A82" s="74"/>
      <c r="B82" s="192">
        <v>2</v>
      </c>
      <c r="C82" s="32"/>
      <c r="D82" s="104"/>
      <c r="E82" s="28" t="str">
        <f>IFERROR(VLOOKUP(D82, 'Teaching Library'!$E$13:$G$50, 2, FALSE), "&lt;-Select item")</f>
        <v>&lt;-Select item</v>
      </c>
      <c r="F82" s="140" t="str">
        <f>IFERROR(VLOOKUP(E82, 'Teaching Library'!$F$13:$G$50, 2, FALSE), " ")</f>
        <v xml:space="preserve"> </v>
      </c>
      <c r="G82" s="141"/>
      <c r="H82" s="261"/>
      <c r="I82" s="262"/>
      <c r="J82" s="262"/>
      <c r="K82" s="262"/>
      <c r="L82" s="262"/>
      <c r="M82" s="109"/>
      <c r="N82" s="109"/>
      <c r="O82" s="109"/>
      <c r="P82" s="109"/>
      <c r="Q82" s="109"/>
      <c r="R82" s="173"/>
      <c r="S82" s="174"/>
      <c r="T82" s="174"/>
      <c r="U82" s="174"/>
    </row>
    <row r="83" spans="1:21" x14ac:dyDescent="0.15">
      <c r="A83" s="74"/>
      <c r="B83" s="192">
        <v>3</v>
      </c>
      <c r="C83" s="32"/>
      <c r="D83" s="104"/>
      <c r="E83" s="28" t="str">
        <f>IFERROR(VLOOKUP(D83, 'Teaching Library'!$E$13:$G$50, 2, FALSE), "&lt;-Select item")</f>
        <v>&lt;-Select item</v>
      </c>
      <c r="F83" s="140" t="str">
        <f>IFERROR(VLOOKUP(E83, 'Teaching Library'!$F$13:$G$50, 2, FALSE), " ")</f>
        <v xml:space="preserve"> </v>
      </c>
      <c r="G83" s="141"/>
      <c r="H83" s="261"/>
      <c r="I83" s="262"/>
      <c r="J83" s="262"/>
      <c r="K83" s="262"/>
      <c r="L83" s="262"/>
      <c r="M83" s="109"/>
      <c r="N83" s="109"/>
      <c r="O83" s="109"/>
      <c r="P83" s="109"/>
      <c r="Q83" s="109"/>
      <c r="R83" s="173"/>
      <c r="S83" s="174"/>
      <c r="T83" s="174"/>
      <c r="U83" s="174"/>
    </row>
    <row r="84" spans="1:21" s="7" customFormat="1" x14ac:dyDescent="0.15">
      <c r="A84" s="74"/>
      <c r="B84" s="192">
        <v>4</v>
      </c>
      <c r="C84" s="32"/>
      <c r="D84" s="104"/>
      <c r="E84" s="28" t="str">
        <f>IFERROR(VLOOKUP(D84, 'Teaching Library'!$E$13:$G$50, 2, FALSE), "&lt;-Select item")</f>
        <v>&lt;-Select item</v>
      </c>
      <c r="F84" s="140" t="str">
        <f>IFERROR(VLOOKUP(E84, 'Teaching Library'!$F$13:$G$50, 2, FALSE), " ")</f>
        <v xml:space="preserve"> </v>
      </c>
      <c r="G84" s="141"/>
      <c r="H84" s="261"/>
      <c r="I84" s="262"/>
      <c r="J84" s="262"/>
      <c r="K84" s="262"/>
      <c r="L84" s="262"/>
      <c r="M84" s="109"/>
      <c r="N84" s="109"/>
      <c r="O84" s="109"/>
      <c r="P84" s="109"/>
      <c r="Q84" s="109"/>
      <c r="R84" s="173"/>
      <c r="S84" s="174"/>
      <c r="T84" s="174"/>
      <c r="U84" s="174"/>
    </row>
    <row r="85" spans="1:21" x14ac:dyDescent="0.15">
      <c r="A85" s="74"/>
      <c r="B85" s="192">
        <v>5</v>
      </c>
      <c r="C85" s="32"/>
      <c r="D85" s="104"/>
      <c r="E85" s="28" t="str">
        <f>IFERROR(VLOOKUP(D85, 'Teaching Library'!$E$13:$G$50, 2, FALSE), "&lt;-Select item")</f>
        <v>&lt;-Select item</v>
      </c>
      <c r="F85" s="140" t="str">
        <f>IFERROR(VLOOKUP(E85, 'Teaching Library'!$F$13:$G$50, 2, FALSE), " ")</f>
        <v xml:space="preserve"> </v>
      </c>
      <c r="G85" s="141"/>
      <c r="H85" s="261"/>
      <c r="I85" s="262"/>
      <c r="J85" s="262"/>
      <c r="K85" s="262"/>
      <c r="L85" s="262"/>
      <c r="M85" s="109"/>
      <c r="N85" s="109"/>
      <c r="O85" s="109"/>
      <c r="P85" s="109"/>
      <c r="Q85" s="109"/>
      <c r="R85" s="173"/>
      <c r="S85" s="174"/>
      <c r="T85" s="174"/>
      <c r="U85" s="174"/>
    </row>
    <row r="86" spans="1:21" x14ac:dyDescent="0.15">
      <c r="A86" s="74"/>
      <c r="B86" s="192">
        <v>6</v>
      </c>
      <c r="C86" s="32"/>
      <c r="D86" s="104"/>
      <c r="E86" s="28" t="str">
        <f>IFERROR(VLOOKUP(D86, 'Teaching Library'!$E$13:$G$50, 2, FALSE), "&lt;-Select item")</f>
        <v>&lt;-Select item</v>
      </c>
      <c r="F86" s="140" t="str">
        <f>IFERROR(VLOOKUP(E86, 'Teaching Library'!$F$13:$G$50, 2, FALSE), " ")</f>
        <v xml:space="preserve"> </v>
      </c>
      <c r="G86" s="141"/>
      <c r="H86" s="261"/>
      <c r="I86" s="262"/>
      <c r="J86" s="262"/>
      <c r="K86" s="262"/>
      <c r="L86" s="262"/>
      <c r="M86" s="109"/>
      <c r="N86" s="109"/>
      <c r="O86" s="109"/>
      <c r="P86" s="109"/>
      <c r="Q86" s="109"/>
      <c r="R86" s="173"/>
      <c r="S86" s="174"/>
      <c r="T86" s="174"/>
      <c r="U86" s="174"/>
    </row>
    <row r="87" spans="1:21" x14ac:dyDescent="0.15">
      <c r="A87" s="74"/>
      <c r="B87" s="192">
        <v>7</v>
      </c>
      <c r="C87" s="32"/>
      <c r="D87" s="104"/>
      <c r="E87" s="28" t="str">
        <f>IFERROR(VLOOKUP(D87, 'Teaching Library'!$E$13:$G$50, 2, FALSE), "&lt;-Select item")</f>
        <v>&lt;-Select item</v>
      </c>
      <c r="F87" s="140" t="str">
        <f>IFERROR(VLOOKUP(E87, 'Teaching Library'!$F$13:$G$50, 2, FALSE), " ")</f>
        <v xml:space="preserve"> </v>
      </c>
      <c r="G87" s="141"/>
      <c r="H87" s="261"/>
      <c r="I87" s="262"/>
      <c r="J87" s="262"/>
      <c r="K87" s="262"/>
      <c r="L87" s="262"/>
      <c r="M87" s="109"/>
      <c r="N87" s="109"/>
      <c r="O87" s="109"/>
      <c r="P87" s="109"/>
      <c r="Q87" s="109"/>
      <c r="R87" s="173"/>
      <c r="S87" s="174"/>
      <c r="T87" s="174"/>
      <c r="U87" s="174"/>
    </row>
    <row r="88" spans="1:21" x14ac:dyDescent="0.15">
      <c r="A88" s="74"/>
      <c r="B88" s="192">
        <v>8</v>
      </c>
      <c r="C88" s="32"/>
      <c r="D88" s="104"/>
      <c r="E88" s="28" t="str">
        <f>IFERROR(VLOOKUP(D88, 'Teaching Library'!$E$13:$G$50, 2, FALSE), "&lt;-Select item")</f>
        <v>&lt;-Select item</v>
      </c>
      <c r="F88" s="140" t="str">
        <f>IFERROR(VLOOKUP(E88, 'Teaching Library'!$F$13:$G$50, 2, FALSE), " ")</f>
        <v xml:space="preserve"> </v>
      </c>
      <c r="G88" s="141"/>
      <c r="H88" s="261"/>
      <c r="I88" s="262"/>
      <c r="J88" s="262"/>
      <c r="K88" s="262"/>
      <c r="L88" s="262"/>
      <c r="M88" s="109"/>
      <c r="N88" s="109"/>
      <c r="O88" s="109"/>
      <c r="P88" s="107"/>
      <c r="Q88" s="107"/>
      <c r="R88" s="173"/>
      <c r="S88" s="174"/>
      <c r="T88" s="174"/>
      <c r="U88" s="174"/>
    </row>
    <row r="89" spans="1:21" x14ac:dyDescent="0.15">
      <c r="A89" s="74"/>
      <c r="B89" s="192">
        <v>9</v>
      </c>
      <c r="C89" s="24"/>
      <c r="D89" s="104"/>
      <c r="E89" s="28" t="str">
        <f>IFERROR(VLOOKUP(D89, 'Teaching Library'!$E$13:$G$50, 2, FALSE), "&lt;-Select item")</f>
        <v>&lt;-Select item</v>
      </c>
      <c r="F89" s="140" t="str">
        <f>IFERROR(VLOOKUP(E89, 'Teaching Library'!$F$13:$G$50, 2, FALSE), " ")</f>
        <v xml:space="preserve"> </v>
      </c>
      <c r="G89" s="141"/>
      <c r="H89" s="261"/>
      <c r="I89" s="262"/>
      <c r="J89" s="262"/>
      <c r="K89" s="262"/>
      <c r="L89" s="262"/>
      <c r="M89" s="109"/>
      <c r="N89" s="109"/>
      <c r="O89" s="109"/>
      <c r="P89" s="109"/>
      <c r="Q89" s="109"/>
      <c r="R89" s="173"/>
      <c r="S89" s="174"/>
      <c r="T89" s="174"/>
      <c r="U89" s="174"/>
    </row>
    <row r="90" spans="1:21" ht="15" thickBot="1" x14ac:dyDescent="0.2">
      <c r="A90" s="74"/>
      <c r="B90" s="194">
        <v>10</v>
      </c>
      <c r="C90" s="147"/>
      <c r="D90" s="148"/>
      <c r="E90" s="28" t="str">
        <f>IFERROR(VLOOKUP(D90, 'Teaching Library'!$E$13:$G$50, 2, FALSE), "&lt;-Select item")</f>
        <v>&lt;-Select item</v>
      </c>
      <c r="F90" s="140" t="str">
        <f>IFERROR(VLOOKUP(E90, 'Teaching Library'!$F$13:$G$50, 2, FALSE), " ")</f>
        <v xml:space="preserve"> </v>
      </c>
      <c r="G90" s="141"/>
      <c r="H90" s="261"/>
      <c r="I90" s="262"/>
      <c r="J90" s="262"/>
      <c r="K90" s="262"/>
      <c r="L90" s="262"/>
      <c r="M90" s="109"/>
      <c r="N90" s="109"/>
      <c r="O90" s="109"/>
      <c r="P90" s="109"/>
      <c r="Q90" s="109"/>
      <c r="R90" s="173"/>
      <c r="S90" s="174"/>
      <c r="T90" s="174"/>
      <c r="U90" s="174"/>
    </row>
    <row r="91" spans="1:21" ht="16" thickBot="1" x14ac:dyDescent="0.25">
      <c r="A91" s="74"/>
      <c r="B91" s="290" t="s">
        <v>441</v>
      </c>
      <c r="C91" s="291"/>
      <c r="D91" s="291"/>
      <c r="E91" s="291"/>
      <c r="F91" s="292"/>
      <c r="G91" s="71"/>
      <c r="H91" s="138"/>
      <c r="I91" s="138"/>
      <c r="J91" s="109"/>
      <c r="K91" s="109"/>
      <c r="L91" s="109"/>
      <c r="M91" s="109"/>
      <c r="N91" s="109"/>
      <c r="O91" s="109"/>
      <c r="P91" s="265" t="s">
        <v>220</v>
      </c>
      <c r="Q91" s="265"/>
      <c r="R91" s="266"/>
      <c r="S91" s="174"/>
      <c r="T91" s="174"/>
      <c r="U91" s="174"/>
    </row>
    <row r="92" spans="1:21" ht="16" thickBot="1" x14ac:dyDescent="0.25">
      <c r="A92" s="75"/>
      <c r="B92" s="172"/>
      <c r="C92" s="299"/>
      <c r="D92" s="300"/>
      <c r="E92" s="145" t="s">
        <v>18</v>
      </c>
      <c r="F92" s="146">
        <f>SUM(F67:F91)</f>
        <v>0</v>
      </c>
      <c r="G92" s="58">
        <f>IF(AND(G67&gt;0,G73&gt;0),AVERAGE(G67,G73),IF(G67&gt;0,G67,G73))</f>
        <v>0</v>
      </c>
      <c r="H92" s="56">
        <f t="shared" ref="H92:I92" si="9">IF(AND(H67&gt;0,H73&gt;0),AVERAGE(H67,H73),IF(H67&gt;0,H67,H73))</f>
        <v>0</v>
      </c>
      <c r="I92" s="56">
        <f t="shared" si="9"/>
        <v>0</v>
      </c>
      <c r="J92" s="55">
        <f>IF(ISNUMBER(J67),J67,0)+(IF(ISNUMBER(J73),J73,0))</f>
        <v>0</v>
      </c>
      <c r="K92" s="55">
        <f t="shared" ref="K92:O92" si="10">IF(ISNUMBER(K67),K67,0)+(IF(ISNUMBER(K73),K73,0))</f>
        <v>0</v>
      </c>
      <c r="L92" s="55">
        <f t="shared" si="10"/>
        <v>0</v>
      </c>
      <c r="M92" s="55">
        <f t="shared" si="10"/>
        <v>0</v>
      </c>
      <c r="N92" s="55">
        <f t="shared" si="10"/>
        <v>0</v>
      </c>
      <c r="O92" s="55">
        <f t="shared" si="10"/>
        <v>0</v>
      </c>
      <c r="P92" s="37" t="str">
        <f>IF(AND((ISNUMBER(P67)),(ISNUMBER(P73))),((K92*1)+(L92*2)+(M92*3)+(N92*4)+(O92*5))/J92,IF(OR(ISNUMBER(P67),ISNUMBER(P73)),IF(ISNUMBER(P67),AVERAGE(P67,G73),AVERAGE(G67,P73)),""))</f>
        <v/>
      </c>
      <c r="Q92" s="56" t="str">
        <f>IF(AND((ISNUMBER(Q67)),(ISNUMBER(Q73))),(K92+L92)/J92,IF(OR(ISNUMBER(Q67),ISNUMBER(Q73)),IF(ISNUMBER(Q67),AVERAGE(Q67,H73),AVERAGE(H67,Q73)),""))</f>
        <v/>
      </c>
      <c r="R92" s="56" t="str">
        <f>IF(AND((ISNUMBER(R67)),(ISNUMBER(R73))),(N92+O92)/J92,IF(OR(ISNUMBER(R67),ISNUMBER(R73)),IF(ISNUMBER(R67),AVERAGE(R67,I73),AVERAGE(I67,R73)),""))</f>
        <v/>
      </c>
      <c r="S92" s="174"/>
      <c r="T92" s="174"/>
      <c r="U92" s="174"/>
    </row>
    <row r="93" spans="1:21" x14ac:dyDescent="0.15">
      <c r="A93" s="174"/>
      <c r="B93" s="174"/>
      <c r="C93" s="174"/>
      <c r="D93" s="174"/>
      <c r="E93" s="175"/>
      <c r="F93" s="176"/>
      <c r="G93" s="174"/>
      <c r="H93" s="177"/>
      <c r="I93" s="177"/>
      <c r="J93" s="174"/>
      <c r="K93" s="174"/>
      <c r="L93" s="174"/>
      <c r="M93" s="174"/>
      <c r="N93" s="174"/>
      <c r="O93" s="174"/>
      <c r="P93" s="174"/>
      <c r="Q93" s="174"/>
      <c r="R93" s="174"/>
      <c r="S93" s="174"/>
      <c r="T93" s="174"/>
      <c r="U93" s="174"/>
    </row>
  </sheetData>
  <mergeCells count="73">
    <mergeCell ref="E2:T2"/>
    <mergeCell ref="H24:L24"/>
    <mergeCell ref="H25:L25"/>
    <mergeCell ref="H26:L26"/>
    <mergeCell ref="H27:L27"/>
    <mergeCell ref="P8:R12"/>
    <mergeCell ref="P14:R18"/>
    <mergeCell ref="H21:L21"/>
    <mergeCell ref="G5:I5"/>
    <mergeCell ref="H28:L28"/>
    <mergeCell ref="H30:L30"/>
    <mergeCell ref="H51:L51"/>
    <mergeCell ref="H52:L52"/>
    <mergeCell ref="H53:L53"/>
    <mergeCell ref="A33:I33"/>
    <mergeCell ref="C32:D32"/>
    <mergeCell ref="H29:L29"/>
    <mergeCell ref="C62:D62"/>
    <mergeCell ref="C92:D92"/>
    <mergeCell ref="B19:C19"/>
    <mergeCell ref="P31:R31"/>
    <mergeCell ref="P38:R42"/>
    <mergeCell ref="P44:R48"/>
    <mergeCell ref="B49:C49"/>
    <mergeCell ref="A64:B64"/>
    <mergeCell ref="B35:C35"/>
    <mergeCell ref="B61:F61"/>
    <mergeCell ref="B31:F31"/>
    <mergeCell ref="D34:I34"/>
    <mergeCell ref="D64:I64"/>
    <mergeCell ref="J34:R34"/>
    <mergeCell ref="J64:R64"/>
    <mergeCell ref="H20:L20"/>
    <mergeCell ref="A1:U1"/>
    <mergeCell ref="A2:C2"/>
    <mergeCell ref="A4:B4"/>
    <mergeCell ref="B5:C5"/>
    <mergeCell ref="B91:F91"/>
    <mergeCell ref="J35:R35"/>
    <mergeCell ref="P61:R61"/>
    <mergeCell ref="B65:C65"/>
    <mergeCell ref="A34:B34"/>
    <mergeCell ref="G35:I35"/>
    <mergeCell ref="G65:I65"/>
    <mergeCell ref="D4:I4"/>
    <mergeCell ref="J4:R4"/>
    <mergeCell ref="J5:R5"/>
    <mergeCell ref="H22:L22"/>
    <mergeCell ref="H23:L23"/>
    <mergeCell ref="P68:R72"/>
    <mergeCell ref="P74:R78"/>
    <mergeCell ref="H50:L50"/>
    <mergeCell ref="H80:L80"/>
    <mergeCell ref="J65:R65"/>
    <mergeCell ref="H54:L54"/>
    <mergeCell ref="H55:L55"/>
    <mergeCell ref="H56:L56"/>
    <mergeCell ref="H57:L57"/>
    <mergeCell ref="H58:L58"/>
    <mergeCell ref="H59:L59"/>
    <mergeCell ref="H60:L60"/>
    <mergeCell ref="H88:L88"/>
    <mergeCell ref="H89:L89"/>
    <mergeCell ref="H90:L90"/>
    <mergeCell ref="B79:C79"/>
    <mergeCell ref="P91:R91"/>
    <mergeCell ref="H86:L86"/>
    <mergeCell ref="H87:L87"/>
    <mergeCell ref="H81:L81"/>
    <mergeCell ref="H82:L82"/>
    <mergeCell ref="H83:L83"/>
    <mergeCell ref="H84:L84"/>
    <mergeCell ref="H85:L85"/>
  </mergeCells>
  <dataValidations xWindow="1065" yWindow="793" count="2">
    <dataValidation allowBlank="1" showInputMessage="1" showErrorMessage="1" errorTitle="Don't enter anything here" error="The template will assign the appropriate item number based on the course evaluation data you enter in the green fields." sqref="E7 E13 E37 E43 E67 E73" xr:uid="{CC3078D0-F2B9-4F29-B827-63B2E3A228A4}"/>
    <dataValidation type="list" allowBlank="1" showInputMessage="1" showErrorMessage="1" sqref="G21:G30 G51:G60 G81:G90" xr:uid="{5326AA22-5BC0-4CDA-A176-4F6187901A9F}">
      <formula1>"Yes,No,N/A"</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1065" yWindow="793" count="1">
        <x14:dataValidation type="list" allowBlank="1" showInputMessage="1" showErrorMessage="1" xr:uid="{E1459820-C416-4E8D-B18B-A404B2FCDBF0}">
          <x14:formula1>
            <xm:f>'Teaching Library'!$E$12:$E$50</xm:f>
          </x14:formula1>
          <xm:sqref>D21:D30 D81:D90 D51:D60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2A14-A8BD-49E6-8A5C-27FACF12B0A2}">
  <sheetPr>
    <tabColor rgb="FFFFFF00"/>
  </sheetPr>
  <dimension ref="A1:H76"/>
  <sheetViews>
    <sheetView topLeftCell="A49" zoomScaleNormal="100" workbookViewId="0">
      <selection activeCell="A58" sqref="A58:E59"/>
    </sheetView>
  </sheetViews>
  <sheetFormatPr baseColWidth="10" defaultColWidth="9" defaultRowHeight="14" x14ac:dyDescent="0.15"/>
  <cols>
    <col min="1" max="1" width="3" style="20" customWidth="1"/>
    <col min="2" max="3" width="3.6640625" style="1" customWidth="1"/>
    <col min="4" max="4" width="73.1640625" style="1" customWidth="1"/>
    <col min="5" max="5" width="38.5" style="13" customWidth="1"/>
    <col min="6" max="6" width="9.1640625" style="113" customWidth="1"/>
    <col min="7" max="7" width="9" style="114"/>
    <col min="8" max="8" width="15.5" style="113" bestFit="1" customWidth="1"/>
    <col min="9" max="16384" width="9" style="1"/>
  </cols>
  <sheetData>
    <row r="1" spans="1:8" s="105" customFormat="1" ht="25" x14ac:dyDescent="0.25">
      <c r="A1" s="304" t="s">
        <v>221</v>
      </c>
      <c r="B1" s="304"/>
      <c r="C1" s="304"/>
      <c r="D1" s="304"/>
      <c r="E1" s="304"/>
      <c r="F1" s="304"/>
      <c r="G1" s="304"/>
      <c r="H1" s="304"/>
    </row>
    <row r="2" spans="1:8" x14ac:dyDescent="0.15">
      <c r="A2" s="308" t="s">
        <v>322</v>
      </c>
      <c r="B2" s="308"/>
      <c r="C2" s="308"/>
      <c r="D2" s="308"/>
    </row>
    <row r="3" spans="1:8" x14ac:dyDescent="0.15">
      <c r="A3" s="308" t="s">
        <v>323</v>
      </c>
      <c r="B3" s="308"/>
      <c r="C3" s="308"/>
      <c r="D3" s="308"/>
      <c r="E3" s="13" t="s">
        <v>124</v>
      </c>
      <c r="F3" s="113" t="s">
        <v>125</v>
      </c>
      <c r="G3" s="114" t="s">
        <v>2</v>
      </c>
      <c r="H3" s="113" t="s">
        <v>43</v>
      </c>
    </row>
    <row r="4" spans="1:8" ht="30" customHeight="1" x14ac:dyDescent="0.15">
      <c r="A4" s="205">
        <v>1</v>
      </c>
      <c r="B4" s="257" t="s">
        <v>324</v>
      </c>
      <c r="C4" s="257"/>
      <c r="D4" s="257"/>
      <c r="E4" s="102" t="s">
        <v>365</v>
      </c>
      <c r="F4" s="115" t="s">
        <v>323</v>
      </c>
      <c r="G4" s="115" t="s">
        <v>323</v>
      </c>
      <c r="H4" s="115" t="s">
        <v>323</v>
      </c>
    </row>
    <row r="5" spans="1:8" ht="15" x14ac:dyDescent="0.15">
      <c r="A5" s="103" t="s">
        <v>323</v>
      </c>
      <c r="B5" s="16" t="s">
        <v>0</v>
      </c>
      <c r="C5" s="305" t="s">
        <v>325</v>
      </c>
      <c r="D5" s="305"/>
      <c r="E5" s="102" t="s">
        <v>366</v>
      </c>
      <c r="F5" s="115" t="s">
        <v>115</v>
      </c>
      <c r="G5" s="115">
        <v>12</v>
      </c>
      <c r="H5" s="115" t="s">
        <v>323</v>
      </c>
    </row>
    <row r="6" spans="1:8" ht="30" x14ac:dyDescent="0.15">
      <c r="A6" s="103" t="s">
        <v>323</v>
      </c>
      <c r="B6" s="16" t="s">
        <v>323</v>
      </c>
      <c r="C6" s="16" t="s">
        <v>41</v>
      </c>
      <c r="D6" s="117" t="s">
        <v>326</v>
      </c>
      <c r="E6" s="102" t="s">
        <v>367</v>
      </c>
      <c r="F6" s="115" t="s">
        <v>368</v>
      </c>
      <c r="G6" s="115">
        <v>2</v>
      </c>
      <c r="H6" s="115" t="s">
        <v>323</v>
      </c>
    </row>
    <row r="7" spans="1:8" ht="15" x14ac:dyDescent="0.15">
      <c r="A7" s="103" t="s">
        <v>323</v>
      </c>
      <c r="B7" s="16" t="s">
        <v>323</v>
      </c>
      <c r="C7" s="16" t="s">
        <v>42</v>
      </c>
      <c r="D7" s="117" t="s">
        <v>327</v>
      </c>
      <c r="E7" s="102" t="s">
        <v>369</v>
      </c>
      <c r="F7" s="115" t="s">
        <v>370</v>
      </c>
      <c r="G7" s="115">
        <v>0.1</v>
      </c>
      <c r="H7" s="115" t="s">
        <v>323</v>
      </c>
    </row>
    <row r="8" spans="1:8" ht="30" x14ac:dyDescent="0.15">
      <c r="A8" s="103" t="s">
        <v>323</v>
      </c>
      <c r="B8" s="16" t="s">
        <v>1</v>
      </c>
      <c r="C8" s="305" t="s">
        <v>328</v>
      </c>
      <c r="D8" s="305"/>
      <c r="E8" s="102" t="s">
        <v>371</v>
      </c>
      <c r="F8" s="115" t="s">
        <v>234</v>
      </c>
      <c r="G8" s="115">
        <v>4</v>
      </c>
      <c r="H8" s="115" t="s">
        <v>323</v>
      </c>
    </row>
    <row r="9" spans="1:8" ht="15" x14ac:dyDescent="0.15">
      <c r="A9" s="103" t="s">
        <v>323</v>
      </c>
      <c r="B9" s="16" t="s">
        <v>3</v>
      </c>
      <c r="C9" s="305" t="s">
        <v>329</v>
      </c>
      <c r="D9" s="305"/>
      <c r="E9" s="102" t="s">
        <v>372</v>
      </c>
      <c r="F9" s="115" t="s">
        <v>237</v>
      </c>
      <c r="G9" s="115">
        <v>1</v>
      </c>
      <c r="H9" s="115" t="s">
        <v>373</v>
      </c>
    </row>
    <row r="10" spans="1:8" ht="30.75" customHeight="1" x14ac:dyDescent="0.15">
      <c r="A10" s="103" t="s">
        <v>323</v>
      </c>
      <c r="B10" s="16" t="s">
        <v>5</v>
      </c>
      <c r="C10" s="305" t="s">
        <v>330</v>
      </c>
      <c r="D10" s="305"/>
      <c r="E10" s="102" t="s">
        <v>374</v>
      </c>
      <c r="F10" s="115" t="s">
        <v>110</v>
      </c>
      <c r="G10" s="115">
        <v>2.5</v>
      </c>
      <c r="H10" s="115" t="s">
        <v>375</v>
      </c>
    </row>
    <row r="11" spans="1:8" ht="15" x14ac:dyDescent="0.15">
      <c r="A11" s="103" t="s">
        <v>323</v>
      </c>
      <c r="B11" s="16" t="s">
        <v>6</v>
      </c>
      <c r="C11" s="305" t="s">
        <v>331</v>
      </c>
      <c r="D11" s="305"/>
      <c r="E11" s="102" t="s">
        <v>376</v>
      </c>
      <c r="F11" s="115" t="s">
        <v>323</v>
      </c>
      <c r="G11" s="115" t="s">
        <v>323</v>
      </c>
      <c r="H11" s="115" t="s">
        <v>323</v>
      </c>
    </row>
    <row r="12" spans="1:8" ht="15" x14ac:dyDescent="0.15">
      <c r="A12" s="103" t="s">
        <v>323</v>
      </c>
      <c r="B12" s="16" t="s">
        <v>323</v>
      </c>
      <c r="C12" s="16" t="s">
        <v>41</v>
      </c>
      <c r="D12" s="117" t="s">
        <v>332</v>
      </c>
      <c r="E12" s="102" t="s">
        <v>377</v>
      </c>
      <c r="F12" s="115" t="s">
        <v>378</v>
      </c>
      <c r="G12" s="115">
        <v>2.5</v>
      </c>
      <c r="H12" s="115" t="s">
        <v>323</v>
      </c>
    </row>
    <row r="13" spans="1:8" ht="30" x14ac:dyDescent="0.15">
      <c r="A13" s="103" t="s">
        <v>323</v>
      </c>
      <c r="B13" s="16" t="s">
        <v>323</v>
      </c>
      <c r="C13" s="16" t="s">
        <v>42</v>
      </c>
      <c r="D13" s="117" t="s">
        <v>333</v>
      </c>
      <c r="E13" s="102" t="s">
        <v>379</v>
      </c>
      <c r="F13" s="115" t="s">
        <v>380</v>
      </c>
      <c r="G13" s="115">
        <v>1</v>
      </c>
      <c r="H13" s="115" t="s">
        <v>323</v>
      </c>
    </row>
    <row r="14" spans="1:8" ht="15" x14ac:dyDescent="0.15">
      <c r="A14" s="103" t="s">
        <v>323</v>
      </c>
      <c r="B14" s="16" t="s">
        <v>7</v>
      </c>
      <c r="C14" s="305" t="s">
        <v>334</v>
      </c>
      <c r="D14" s="305"/>
      <c r="E14" s="102" t="s">
        <v>381</v>
      </c>
      <c r="F14" s="115" t="s">
        <v>382</v>
      </c>
      <c r="G14" s="115">
        <v>7</v>
      </c>
      <c r="H14" s="115" t="s">
        <v>323</v>
      </c>
    </row>
    <row r="15" spans="1:8" ht="15" x14ac:dyDescent="0.15">
      <c r="A15" s="103" t="s">
        <v>323</v>
      </c>
      <c r="B15" s="16" t="s">
        <v>323</v>
      </c>
      <c r="C15" s="16" t="s">
        <v>41</v>
      </c>
      <c r="D15" s="117" t="s">
        <v>335</v>
      </c>
      <c r="E15" s="102" t="s">
        <v>383</v>
      </c>
      <c r="F15" s="115" t="s">
        <v>384</v>
      </c>
      <c r="G15" s="115">
        <v>1</v>
      </c>
      <c r="H15" s="115" t="s">
        <v>323</v>
      </c>
    </row>
    <row r="16" spans="1:8" ht="30.75" customHeight="1" x14ac:dyDescent="0.15">
      <c r="A16" s="103" t="s">
        <v>323</v>
      </c>
      <c r="B16" s="16" t="s">
        <v>8</v>
      </c>
      <c r="C16" s="307" t="s">
        <v>336</v>
      </c>
      <c r="D16" s="307"/>
      <c r="E16" s="102" t="s">
        <v>385</v>
      </c>
      <c r="F16" s="115" t="s">
        <v>386</v>
      </c>
      <c r="G16" s="115">
        <v>5</v>
      </c>
      <c r="H16" s="115" t="s">
        <v>323</v>
      </c>
    </row>
    <row r="17" spans="1:8" ht="15" x14ac:dyDescent="0.15">
      <c r="A17" s="103" t="s">
        <v>323</v>
      </c>
      <c r="B17" s="16" t="s">
        <v>44</v>
      </c>
      <c r="C17" s="305" t="s">
        <v>337</v>
      </c>
      <c r="D17" s="305"/>
      <c r="E17" s="102" t="s">
        <v>387</v>
      </c>
      <c r="F17" s="115" t="s">
        <v>323</v>
      </c>
      <c r="G17" s="115" t="s">
        <v>323</v>
      </c>
      <c r="H17" s="115" t="s">
        <v>323</v>
      </c>
    </row>
    <row r="18" spans="1:8" ht="30" x14ac:dyDescent="0.15">
      <c r="A18" s="103" t="s">
        <v>323</v>
      </c>
      <c r="B18" s="16" t="s">
        <v>323</v>
      </c>
      <c r="C18" s="16" t="s">
        <v>41</v>
      </c>
      <c r="D18" s="117" t="s">
        <v>338</v>
      </c>
      <c r="E18" s="102" t="s">
        <v>388</v>
      </c>
      <c r="F18" s="115" t="s">
        <v>389</v>
      </c>
      <c r="G18" s="115">
        <v>4</v>
      </c>
      <c r="H18" s="115" t="s">
        <v>323</v>
      </c>
    </row>
    <row r="19" spans="1:8" ht="30" x14ac:dyDescent="0.15">
      <c r="A19" s="103" t="s">
        <v>323</v>
      </c>
      <c r="B19" s="16" t="s">
        <v>323</v>
      </c>
      <c r="C19" s="16" t="s">
        <v>42</v>
      </c>
      <c r="D19" s="117" t="s">
        <v>339</v>
      </c>
      <c r="E19" s="102" t="s">
        <v>390</v>
      </c>
      <c r="F19" s="115" t="s">
        <v>391</v>
      </c>
      <c r="G19" s="115">
        <v>2</v>
      </c>
      <c r="H19" s="115" t="s">
        <v>323</v>
      </c>
    </row>
    <row r="20" spans="1:8" ht="30" x14ac:dyDescent="0.15">
      <c r="A20" s="103" t="s">
        <v>323</v>
      </c>
      <c r="B20" s="16" t="s">
        <v>41</v>
      </c>
      <c r="C20" s="305" t="s">
        <v>340</v>
      </c>
      <c r="D20" s="305"/>
      <c r="E20" s="102" t="s">
        <v>392</v>
      </c>
      <c r="F20" s="115" t="s">
        <v>393</v>
      </c>
      <c r="G20" s="115">
        <v>2.5</v>
      </c>
      <c r="H20" s="115" t="s">
        <v>323</v>
      </c>
    </row>
    <row r="21" spans="1:8" ht="31.5" customHeight="1" x14ac:dyDescent="0.15">
      <c r="A21" s="103" t="s">
        <v>323</v>
      </c>
      <c r="B21" s="16" t="s">
        <v>45</v>
      </c>
      <c r="C21" s="307" t="s">
        <v>446</v>
      </c>
      <c r="D21" s="307"/>
      <c r="E21" s="102" t="s">
        <v>394</v>
      </c>
      <c r="F21" s="115" t="s">
        <v>395</v>
      </c>
      <c r="G21" s="115">
        <v>2</v>
      </c>
      <c r="H21" s="115" t="s">
        <v>323</v>
      </c>
    </row>
    <row r="22" spans="1:8" ht="15" x14ac:dyDescent="0.15">
      <c r="A22" s="103" t="s">
        <v>323</v>
      </c>
      <c r="B22" s="16" t="s">
        <v>323</v>
      </c>
      <c r="C22" s="16" t="s">
        <v>323</v>
      </c>
      <c r="D22" s="117" t="s">
        <v>323</v>
      </c>
      <c r="E22" s="102" t="s">
        <v>323</v>
      </c>
      <c r="F22" s="115" t="s">
        <v>323</v>
      </c>
      <c r="G22" s="115" t="s">
        <v>323</v>
      </c>
      <c r="H22" s="115" t="s">
        <v>323</v>
      </c>
    </row>
    <row r="23" spans="1:8" ht="15" x14ac:dyDescent="0.15">
      <c r="A23" s="103">
        <v>2</v>
      </c>
      <c r="B23" s="254" t="s">
        <v>341</v>
      </c>
      <c r="C23" s="254"/>
      <c r="D23" s="254"/>
      <c r="E23" s="102" t="s">
        <v>396</v>
      </c>
      <c r="F23" s="115" t="s">
        <v>323</v>
      </c>
      <c r="G23" s="115" t="s">
        <v>323</v>
      </c>
      <c r="H23" s="115" t="s">
        <v>323</v>
      </c>
    </row>
    <row r="24" spans="1:8" ht="15" x14ac:dyDescent="0.15">
      <c r="A24" s="103" t="s">
        <v>323</v>
      </c>
      <c r="B24" s="16" t="s">
        <v>0</v>
      </c>
      <c r="C24" s="305" t="s">
        <v>342</v>
      </c>
      <c r="D24" s="305"/>
      <c r="E24" s="102" t="s">
        <v>397</v>
      </c>
      <c r="F24" s="115" t="s">
        <v>116</v>
      </c>
      <c r="G24" s="115">
        <v>2</v>
      </c>
      <c r="H24" s="115" t="s">
        <v>323</v>
      </c>
    </row>
    <row r="25" spans="1:8" ht="15.75" customHeight="1" x14ac:dyDescent="0.15">
      <c r="A25" s="103" t="s">
        <v>323</v>
      </c>
      <c r="B25" s="16" t="s">
        <v>1</v>
      </c>
      <c r="C25" s="305" t="s">
        <v>343</v>
      </c>
      <c r="D25" s="305"/>
      <c r="E25" s="102" t="s">
        <v>398</v>
      </c>
      <c r="F25" s="115" t="s">
        <v>323</v>
      </c>
      <c r="G25" s="115" t="s">
        <v>323</v>
      </c>
      <c r="H25" s="115" t="s">
        <v>323</v>
      </c>
    </row>
    <row r="26" spans="1:8" ht="30" x14ac:dyDescent="0.15">
      <c r="A26" s="103" t="s">
        <v>323</v>
      </c>
      <c r="B26" s="16" t="s">
        <v>323</v>
      </c>
      <c r="C26" s="1" t="s">
        <v>41</v>
      </c>
      <c r="D26" s="1" t="s">
        <v>344</v>
      </c>
      <c r="E26" s="102" t="s">
        <v>399</v>
      </c>
      <c r="F26" s="115" t="s">
        <v>400</v>
      </c>
      <c r="G26" s="115">
        <v>0.25</v>
      </c>
      <c r="H26" s="115" t="s">
        <v>323</v>
      </c>
    </row>
    <row r="27" spans="1:8" ht="30" x14ac:dyDescent="0.15">
      <c r="A27" s="103" t="s">
        <v>323</v>
      </c>
      <c r="B27" s="16" t="s">
        <v>323</v>
      </c>
      <c r="C27" s="1" t="s">
        <v>42</v>
      </c>
      <c r="D27" s="1" t="s">
        <v>345</v>
      </c>
      <c r="E27" s="102" t="s">
        <v>401</v>
      </c>
      <c r="F27" s="115" t="s">
        <v>402</v>
      </c>
      <c r="G27" s="115">
        <v>0.5</v>
      </c>
      <c r="H27" s="115" t="s">
        <v>323</v>
      </c>
    </row>
    <row r="28" spans="1:8" ht="15" x14ac:dyDescent="0.15">
      <c r="A28" s="103" t="s">
        <v>323</v>
      </c>
      <c r="B28" s="16" t="s">
        <v>3</v>
      </c>
      <c r="C28" s="305" t="s">
        <v>346</v>
      </c>
      <c r="D28" s="305"/>
      <c r="E28" s="102" t="s">
        <v>403</v>
      </c>
      <c r="F28" s="115" t="s">
        <v>117</v>
      </c>
      <c r="G28" s="115">
        <v>1</v>
      </c>
      <c r="H28" s="115" t="s">
        <v>323</v>
      </c>
    </row>
    <row r="29" spans="1:8" ht="28" customHeight="1" x14ac:dyDescent="0.15">
      <c r="A29" s="103" t="s">
        <v>323</v>
      </c>
      <c r="B29" s="16" t="s">
        <v>5</v>
      </c>
      <c r="C29" s="305" t="s">
        <v>347</v>
      </c>
      <c r="D29" s="305"/>
      <c r="E29" s="102" t="s">
        <v>404</v>
      </c>
      <c r="F29" s="115" t="s">
        <v>109</v>
      </c>
      <c r="G29" s="115">
        <v>1</v>
      </c>
      <c r="H29" s="115" t="s">
        <v>405</v>
      </c>
    </row>
    <row r="30" spans="1:8" ht="15" x14ac:dyDescent="0.15">
      <c r="A30" s="103" t="s">
        <v>323</v>
      </c>
      <c r="B30" s="16" t="s">
        <v>323</v>
      </c>
      <c r="C30" s="1">
        <v>0</v>
      </c>
      <c r="D30" s="1">
        <v>0</v>
      </c>
      <c r="E30" s="102" t="s">
        <v>323</v>
      </c>
      <c r="F30" s="115" t="s">
        <v>323</v>
      </c>
      <c r="G30" s="115" t="s">
        <v>323</v>
      </c>
      <c r="H30" s="115" t="s">
        <v>323</v>
      </c>
    </row>
    <row r="31" spans="1:8" ht="15" x14ac:dyDescent="0.15">
      <c r="A31" s="103">
        <v>3</v>
      </c>
      <c r="B31" s="309" t="s">
        <v>348</v>
      </c>
      <c r="C31" s="309"/>
      <c r="D31" s="309"/>
      <c r="E31" s="102" t="s">
        <v>406</v>
      </c>
      <c r="F31" s="115" t="s">
        <v>323</v>
      </c>
      <c r="G31" s="115" t="s">
        <v>323</v>
      </c>
      <c r="H31" s="115" t="s">
        <v>323</v>
      </c>
    </row>
    <row r="32" spans="1:8" ht="31.5" customHeight="1" x14ac:dyDescent="0.15">
      <c r="A32" s="103" t="s">
        <v>323</v>
      </c>
      <c r="B32" s="16" t="s">
        <v>0</v>
      </c>
      <c r="C32" s="305" t="s">
        <v>349</v>
      </c>
      <c r="D32" s="305"/>
      <c r="E32" s="102" t="s">
        <v>407</v>
      </c>
      <c r="F32" s="115" t="s">
        <v>122</v>
      </c>
      <c r="G32" s="115">
        <v>3</v>
      </c>
      <c r="H32" s="115" t="s">
        <v>323</v>
      </c>
    </row>
    <row r="33" spans="1:8" ht="14.25" customHeight="1" x14ac:dyDescent="0.15">
      <c r="A33" s="103" t="s">
        <v>323</v>
      </c>
      <c r="B33" s="16" t="s">
        <v>1</v>
      </c>
      <c r="C33" s="305" t="s">
        <v>350</v>
      </c>
      <c r="D33" s="305"/>
      <c r="E33" s="102" t="s">
        <v>408</v>
      </c>
      <c r="F33" s="115" t="s">
        <v>323</v>
      </c>
      <c r="G33" s="115" t="s">
        <v>323</v>
      </c>
      <c r="H33" s="115" t="s">
        <v>323</v>
      </c>
    </row>
    <row r="34" spans="1:8" ht="15" x14ac:dyDescent="0.15">
      <c r="A34" s="103" t="s">
        <v>323</v>
      </c>
      <c r="B34" s="16" t="s">
        <v>323</v>
      </c>
      <c r="C34" s="16" t="s">
        <v>41</v>
      </c>
      <c r="D34" s="116" t="s">
        <v>351</v>
      </c>
      <c r="E34" s="102" t="s">
        <v>409</v>
      </c>
      <c r="F34" s="115" t="s">
        <v>410</v>
      </c>
      <c r="G34" s="115">
        <v>4</v>
      </c>
      <c r="H34" s="115" t="s">
        <v>323</v>
      </c>
    </row>
    <row r="35" spans="1:8" ht="15" x14ac:dyDescent="0.15">
      <c r="A35" s="103" t="s">
        <v>323</v>
      </c>
      <c r="B35" s="16" t="s">
        <v>323</v>
      </c>
      <c r="C35" s="16" t="s">
        <v>42</v>
      </c>
      <c r="D35" s="116" t="s">
        <v>352</v>
      </c>
      <c r="E35" s="102" t="s">
        <v>411</v>
      </c>
      <c r="F35" s="115" t="s">
        <v>412</v>
      </c>
      <c r="G35" s="115">
        <v>2</v>
      </c>
      <c r="H35" s="115" t="s">
        <v>323</v>
      </c>
    </row>
    <row r="36" spans="1:8" ht="15" x14ac:dyDescent="0.15">
      <c r="A36" s="103" t="s">
        <v>323</v>
      </c>
      <c r="B36" s="16" t="s">
        <v>3</v>
      </c>
      <c r="C36" s="305" t="s">
        <v>353</v>
      </c>
      <c r="D36" s="305"/>
      <c r="E36" s="102" t="s">
        <v>413</v>
      </c>
      <c r="F36" s="115" t="s">
        <v>112</v>
      </c>
      <c r="G36" s="115">
        <v>1</v>
      </c>
      <c r="H36" s="115" t="s">
        <v>323</v>
      </c>
    </row>
    <row r="37" spans="1:8" ht="30.75" customHeight="1" x14ac:dyDescent="0.15">
      <c r="A37" s="103" t="s">
        <v>323</v>
      </c>
      <c r="B37" s="16" t="s">
        <v>5</v>
      </c>
      <c r="C37" s="305" t="s">
        <v>354</v>
      </c>
      <c r="D37" s="305"/>
      <c r="E37" s="102" t="s">
        <v>414</v>
      </c>
      <c r="F37" s="115" t="s">
        <v>126</v>
      </c>
      <c r="G37" s="115">
        <v>1</v>
      </c>
      <c r="H37" s="115" t="s">
        <v>323</v>
      </c>
    </row>
    <row r="38" spans="1:8" ht="15" x14ac:dyDescent="0.15">
      <c r="A38" s="103" t="s">
        <v>323</v>
      </c>
      <c r="B38" s="16" t="s">
        <v>323</v>
      </c>
      <c r="C38" s="16" t="s">
        <v>323</v>
      </c>
      <c r="D38" s="16" t="s">
        <v>323</v>
      </c>
      <c r="E38" s="117" t="s">
        <v>323</v>
      </c>
      <c r="F38" s="115" t="s">
        <v>323</v>
      </c>
      <c r="G38" s="115" t="s">
        <v>323</v>
      </c>
      <c r="H38" s="115" t="s">
        <v>323</v>
      </c>
    </row>
    <row r="39" spans="1:8" ht="30.75" customHeight="1" x14ac:dyDescent="0.15">
      <c r="A39" s="103">
        <v>4</v>
      </c>
      <c r="B39" s="306" t="s">
        <v>355</v>
      </c>
      <c r="C39" s="306"/>
      <c r="D39" s="306"/>
      <c r="E39" s="102" t="s">
        <v>415</v>
      </c>
      <c r="F39" s="115" t="s">
        <v>323</v>
      </c>
      <c r="G39" s="115" t="s">
        <v>323</v>
      </c>
      <c r="H39" s="115" t="s">
        <v>416</v>
      </c>
    </row>
    <row r="40" spans="1:8" ht="15" x14ac:dyDescent="0.15">
      <c r="A40" s="103" t="s">
        <v>323</v>
      </c>
      <c r="B40" s="16" t="s">
        <v>0</v>
      </c>
      <c r="C40" s="305" t="s">
        <v>295</v>
      </c>
      <c r="D40" s="305"/>
      <c r="E40" s="102" t="s">
        <v>296</v>
      </c>
      <c r="F40" s="115" t="s">
        <v>275</v>
      </c>
      <c r="G40" s="115">
        <v>1</v>
      </c>
      <c r="H40" s="115" t="s">
        <v>323</v>
      </c>
    </row>
    <row r="41" spans="1:8" ht="15" x14ac:dyDescent="0.15">
      <c r="A41" s="103" t="s">
        <v>323</v>
      </c>
      <c r="B41" s="16" t="s">
        <v>1</v>
      </c>
      <c r="C41" s="305" t="s">
        <v>297</v>
      </c>
      <c r="D41" s="305"/>
      <c r="E41" s="102" t="s">
        <v>298</v>
      </c>
      <c r="F41" s="115" t="s">
        <v>278</v>
      </c>
      <c r="G41" s="115">
        <v>2</v>
      </c>
      <c r="H41" s="115" t="s">
        <v>323</v>
      </c>
    </row>
    <row r="42" spans="1:8" ht="15" x14ac:dyDescent="0.15">
      <c r="A42" s="103" t="s">
        <v>323</v>
      </c>
      <c r="B42" s="16" t="s">
        <v>3</v>
      </c>
      <c r="C42" s="305" t="s">
        <v>299</v>
      </c>
      <c r="D42" s="305"/>
      <c r="E42" s="102" t="s">
        <v>300</v>
      </c>
      <c r="F42" s="115" t="s">
        <v>281</v>
      </c>
      <c r="G42" s="115">
        <v>3</v>
      </c>
      <c r="H42" s="115" t="s">
        <v>323</v>
      </c>
    </row>
    <row r="43" spans="1:8" ht="15" x14ac:dyDescent="0.15">
      <c r="A43" s="103" t="s">
        <v>323</v>
      </c>
      <c r="B43" s="16" t="s">
        <v>5</v>
      </c>
      <c r="C43" s="305" t="s">
        <v>301</v>
      </c>
      <c r="D43" s="305"/>
      <c r="E43" s="102" t="s">
        <v>302</v>
      </c>
      <c r="F43" s="115" t="s">
        <v>282</v>
      </c>
      <c r="G43" s="115">
        <v>4</v>
      </c>
      <c r="H43" s="115" t="s">
        <v>323</v>
      </c>
    </row>
    <row r="44" spans="1:8" ht="15" x14ac:dyDescent="0.15">
      <c r="A44" s="103" t="s">
        <v>323</v>
      </c>
      <c r="B44" s="16" t="s">
        <v>323</v>
      </c>
      <c r="C44" s="305" t="s">
        <v>323</v>
      </c>
      <c r="D44" s="305"/>
      <c r="E44" s="102" t="s">
        <v>323</v>
      </c>
      <c r="F44" s="115" t="s">
        <v>323</v>
      </c>
      <c r="G44" s="115" t="s">
        <v>323</v>
      </c>
      <c r="H44" s="115" t="s">
        <v>323</v>
      </c>
    </row>
    <row r="45" spans="1:8" ht="30" customHeight="1" x14ac:dyDescent="0.15">
      <c r="A45" s="103">
        <v>5</v>
      </c>
      <c r="B45" s="257" t="s">
        <v>356</v>
      </c>
      <c r="C45" s="257"/>
      <c r="D45" s="257"/>
      <c r="E45" s="102" t="s">
        <v>417</v>
      </c>
      <c r="F45" s="115">
        <v>5</v>
      </c>
      <c r="G45" s="115">
        <v>2</v>
      </c>
      <c r="H45" s="115" t="s">
        <v>323</v>
      </c>
    </row>
    <row r="46" spans="1:8" ht="15" x14ac:dyDescent="0.15">
      <c r="A46" s="103" t="s">
        <v>323</v>
      </c>
      <c r="B46" s="16" t="s">
        <v>323</v>
      </c>
      <c r="C46" s="16" t="s">
        <v>323</v>
      </c>
      <c r="D46" s="16" t="s">
        <v>323</v>
      </c>
      <c r="E46" s="117" t="s">
        <v>323</v>
      </c>
      <c r="F46" s="115" t="s">
        <v>323</v>
      </c>
      <c r="G46" s="115" t="s">
        <v>323</v>
      </c>
      <c r="H46" s="115" t="s">
        <v>323</v>
      </c>
    </row>
    <row r="47" spans="1:8" ht="32.25" customHeight="1" x14ac:dyDescent="0.15">
      <c r="A47" s="103">
        <v>6</v>
      </c>
      <c r="B47" s="257" t="s">
        <v>357</v>
      </c>
      <c r="C47" s="257"/>
      <c r="D47" s="257"/>
      <c r="E47" s="102" t="s">
        <v>418</v>
      </c>
      <c r="F47" s="115">
        <v>6</v>
      </c>
      <c r="G47" s="115">
        <v>1</v>
      </c>
      <c r="H47" s="115" t="s">
        <v>323</v>
      </c>
    </row>
    <row r="48" spans="1:8" ht="15" x14ac:dyDescent="0.15">
      <c r="A48" s="103" t="s">
        <v>323</v>
      </c>
      <c r="B48" s="16" t="s">
        <v>323</v>
      </c>
      <c r="C48" s="16" t="s">
        <v>323</v>
      </c>
      <c r="D48" s="16" t="s">
        <v>323</v>
      </c>
      <c r="E48" s="117" t="s">
        <v>323</v>
      </c>
      <c r="F48" s="115" t="s">
        <v>323</v>
      </c>
      <c r="G48" s="115" t="s">
        <v>323</v>
      </c>
      <c r="H48" s="115" t="s">
        <v>323</v>
      </c>
    </row>
    <row r="49" spans="1:8" ht="31.5" customHeight="1" x14ac:dyDescent="0.15">
      <c r="A49" s="103">
        <v>7</v>
      </c>
      <c r="B49" s="257" t="s">
        <v>358</v>
      </c>
      <c r="C49" s="257"/>
      <c r="D49" s="257"/>
      <c r="E49" s="102" t="s">
        <v>419</v>
      </c>
      <c r="F49" s="115">
        <v>7</v>
      </c>
      <c r="G49" s="115">
        <v>0.25</v>
      </c>
      <c r="H49" s="115" t="s">
        <v>323</v>
      </c>
    </row>
    <row r="50" spans="1:8" ht="15" x14ac:dyDescent="0.15">
      <c r="A50" s="103" t="s">
        <v>323</v>
      </c>
      <c r="B50" s="16" t="s">
        <v>323</v>
      </c>
      <c r="C50" s="16" t="s">
        <v>323</v>
      </c>
      <c r="D50" s="16" t="s">
        <v>323</v>
      </c>
      <c r="E50" s="117" t="s">
        <v>323</v>
      </c>
      <c r="F50" s="115" t="s">
        <v>323</v>
      </c>
      <c r="G50" s="115" t="s">
        <v>323</v>
      </c>
      <c r="H50" s="115" t="s">
        <v>323</v>
      </c>
    </row>
    <row r="51" spans="1:8" ht="14.25" customHeight="1" x14ac:dyDescent="0.15">
      <c r="A51" s="103">
        <v>8</v>
      </c>
      <c r="B51" s="257" t="s">
        <v>359</v>
      </c>
      <c r="C51" s="257"/>
      <c r="D51" s="257"/>
      <c r="E51" s="102" t="s">
        <v>420</v>
      </c>
      <c r="F51" s="115" t="s">
        <v>323</v>
      </c>
      <c r="G51" s="115" t="s">
        <v>323</v>
      </c>
      <c r="H51" s="115" t="s">
        <v>421</v>
      </c>
    </row>
    <row r="52" spans="1:8" ht="15" x14ac:dyDescent="0.15">
      <c r="A52" s="103" t="s">
        <v>323</v>
      </c>
      <c r="B52" s="16" t="s">
        <v>0</v>
      </c>
      <c r="C52" s="305" t="s">
        <v>360</v>
      </c>
      <c r="D52" s="305"/>
      <c r="E52" s="102" t="s">
        <v>422</v>
      </c>
      <c r="F52" s="115" t="s">
        <v>423</v>
      </c>
      <c r="G52" s="115">
        <v>0.5</v>
      </c>
      <c r="H52" s="115" t="s">
        <v>323</v>
      </c>
    </row>
    <row r="53" spans="1:8" ht="15" x14ac:dyDescent="0.15">
      <c r="A53" s="103" t="s">
        <v>323</v>
      </c>
      <c r="B53" s="16" t="s">
        <v>1</v>
      </c>
      <c r="C53" s="305" t="s">
        <v>361</v>
      </c>
      <c r="D53" s="305"/>
      <c r="E53" s="102" t="s">
        <v>424</v>
      </c>
      <c r="F53" s="115" t="s">
        <v>425</v>
      </c>
      <c r="G53" s="115">
        <v>1</v>
      </c>
      <c r="H53" s="115" t="s">
        <v>323</v>
      </c>
    </row>
    <row r="54" spans="1:8" ht="15" x14ac:dyDescent="0.15">
      <c r="A54" s="103" t="s">
        <v>323</v>
      </c>
      <c r="B54" s="16" t="s">
        <v>3</v>
      </c>
      <c r="C54" s="305" t="s">
        <v>362</v>
      </c>
      <c r="D54" s="305"/>
      <c r="E54" s="102" t="s">
        <v>426</v>
      </c>
      <c r="F54" s="115" t="s">
        <v>323</v>
      </c>
      <c r="G54" s="115" t="s">
        <v>323</v>
      </c>
      <c r="H54" s="115" t="s">
        <v>323</v>
      </c>
    </row>
    <row r="55" spans="1:8" ht="15" x14ac:dyDescent="0.15">
      <c r="A55" s="103" t="s">
        <v>323</v>
      </c>
      <c r="B55" s="16" t="s">
        <v>323</v>
      </c>
      <c r="C55" s="16" t="s">
        <v>41</v>
      </c>
      <c r="D55" s="116" t="s">
        <v>363</v>
      </c>
      <c r="E55" s="102" t="s">
        <v>427</v>
      </c>
      <c r="F55" s="115" t="s">
        <v>428</v>
      </c>
      <c r="G55" s="115">
        <v>0.5</v>
      </c>
      <c r="H55" s="115" t="s">
        <v>323</v>
      </c>
    </row>
    <row r="56" spans="1:8" ht="15" x14ac:dyDescent="0.15">
      <c r="A56" s="103" t="s">
        <v>323</v>
      </c>
      <c r="B56" s="16" t="s">
        <v>323</v>
      </c>
      <c r="C56" s="16" t="s">
        <v>42</v>
      </c>
      <c r="D56" s="116" t="s">
        <v>364</v>
      </c>
      <c r="E56" s="102" t="s">
        <v>429</v>
      </c>
      <c r="F56" s="115" t="s">
        <v>430</v>
      </c>
      <c r="G56" s="115">
        <v>1</v>
      </c>
      <c r="H56" s="115" t="s">
        <v>323</v>
      </c>
    </row>
    <row r="57" spans="1:8" ht="15" x14ac:dyDescent="0.15">
      <c r="A57" s="103" t="s">
        <v>323</v>
      </c>
      <c r="B57" s="16" t="s">
        <v>323</v>
      </c>
      <c r="C57" s="16" t="s">
        <v>323</v>
      </c>
      <c r="D57" s="116" t="s">
        <v>323</v>
      </c>
      <c r="E57" s="102" t="s">
        <v>323</v>
      </c>
      <c r="F57" s="115" t="s">
        <v>323</v>
      </c>
      <c r="G57" s="115" t="s">
        <v>323</v>
      </c>
      <c r="H57" s="115" t="s">
        <v>323</v>
      </c>
    </row>
    <row r="58" spans="1:8" ht="15" x14ac:dyDescent="0.15">
      <c r="A58" s="254" t="s">
        <v>447</v>
      </c>
      <c r="B58" s="254"/>
      <c r="C58" s="254"/>
      <c r="D58" s="116" t="s">
        <v>323</v>
      </c>
      <c r="E58" s="102" t="s">
        <v>323</v>
      </c>
      <c r="F58" s="115" t="s">
        <v>323</v>
      </c>
      <c r="G58" s="115" t="s">
        <v>323</v>
      </c>
      <c r="H58" s="115" t="s">
        <v>323</v>
      </c>
    </row>
    <row r="59" spans="1:8" x14ac:dyDescent="0.15">
      <c r="A59" s="254" t="s">
        <v>448</v>
      </c>
      <c r="B59" s="254"/>
      <c r="C59" s="254"/>
      <c r="D59" s="254"/>
      <c r="E59" s="254"/>
      <c r="F59" s="115" t="s">
        <v>323</v>
      </c>
      <c r="G59" s="115" t="s">
        <v>323</v>
      </c>
      <c r="H59" s="115" t="s">
        <v>323</v>
      </c>
    </row>
    <row r="60" spans="1:8" x14ac:dyDescent="0.15">
      <c r="A60" s="254" t="s">
        <v>323</v>
      </c>
      <c r="B60" s="254"/>
      <c r="C60" s="254"/>
      <c r="D60" s="254"/>
      <c r="E60" s="254"/>
      <c r="F60" s="115" t="s">
        <v>323</v>
      </c>
      <c r="G60" s="115" t="s">
        <v>323</v>
      </c>
      <c r="H60" s="115" t="s">
        <v>323</v>
      </c>
    </row>
    <row r="61" spans="1:8" x14ac:dyDescent="0.15">
      <c r="A61" s="254" t="s">
        <v>323</v>
      </c>
      <c r="B61" s="254"/>
      <c r="C61" s="254"/>
      <c r="D61" s="254"/>
      <c r="E61" s="254"/>
      <c r="F61" s="115" t="s">
        <v>323</v>
      </c>
      <c r="G61" s="115" t="s">
        <v>323</v>
      </c>
      <c r="H61" s="115" t="s">
        <v>323</v>
      </c>
    </row>
    <row r="62" spans="1:8" x14ac:dyDescent="0.15">
      <c r="A62" s="254" t="s">
        <v>323</v>
      </c>
      <c r="B62" s="254"/>
      <c r="C62" s="254"/>
      <c r="D62" s="254"/>
      <c r="E62" s="254"/>
      <c r="F62" s="115" t="s">
        <v>323</v>
      </c>
      <c r="G62" s="115" t="s">
        <v>323</v>
      </c>
      <c r="H62" s="115" t="s">
        <v>323</v>
      </c>
    </row>
    <row r="63" spans="1:8" x14ac:dyDescent="0.15">
      <c r="A63" s="254" t="s">
        <v>323</v>
      </c>
      <c r="B63" s="254"/>
      <c r="C63" s="254"/>
      <c r="D63" s="254"/>
      <c r="E63" s="254"/>
      <c r="F63" s="115" t="s">
        <v>323</v>
      </c>
      <c r="G63" s="115" t="s">
        <v>323</v>
      </c>
      <c r="H63" s="115" t="s">
        <v>323</v>
      </c>
    </row>
    <row r="64" spans="1:8" ht="15" x14ac:dyDescent="0.15">
      <c r="A64" s="103" t="s">
        <v>323</v>
      </c>
      <c r="B64" s="16" t="s">
        <v>323</v>
      </c>
      <c r="C64" s="16" t="s">
        <v>323</v>
      </c>
      <c r="D64" s="116" t="s">
        <v>323</v>
      </c>
      <c r="E64" s="102" t="s">
        <v>323</v>
      </c>
      <c r="F64" s="115" t="s">
        <v>323</v>
      </c>
      <c r="G64" s="115" t="s">
        <v>323</v>
      </c>
      <c r="H64" s="115" t="s">
        <v>323</v>
      </c>
    </row>
    <row r="65" spans="1:8" ht="15" x14ac:dyDescent="0.15">
      <c r="A65" s="103" t="s">
        <v>323</v>
      </c>
      <c r="B65" s="16" t="s">
        <v>323</v>
      </c>
      <c r="C65" s="16" t="s">
        <v>323</v>
      </c>
      <c r="D65" s="116" t="s">
        <v>323</v>
      </c>
      <c r="E65" s="102" t="s">
        <v>323</v>
      </c>
      <c r="F65" s="115" t="s">
        <v>323</v>
      </c>
      <c r="G65" s="115" t="s">
        <v>323</v>
      </c>
      <c r="H65" s="115" t="s">
        <v>323</v>
      </c>
    </row>
    <row r="66" spans="1:8" ht="15" x14ac:dyDescent="0.15">
      <c r="A66" s="103" t="s">
        <v>323</v>
      </c>
      <c r="B66" s="16" t="s">
        <v>323</v>
      </c>
      <c r="C66" s="16" t="s">
        <v>323</v>
      </c>
      <c r="D66" s="116" t="s">
        <v>323</v>
      </c>
      <c r="E66" s="102" t="s">
        <v>323</v>
      </c>
      <c r="F66" s="115" t="s">
        <v>323</v>
      </c>
      <c r="G66" s="115" t="s">
        <v>323</v>
      </c>
      <c r="H66" s="115" t="s">
        <v>323</v>
      </c>
    </row>
    <row r="67" spans="1:8" ht="15" x14ac:dyDescent="0.15">
      <c r="A67" s="103" t="s">
        <v>323</v>
      </c>
      <c r="B67" s="16" t="s">
        <v>323</v>
      </c>
      <c r="C67" s="16" t="s">
        <v>323</v>
      </c>
      <c r="D67" s="116" t="s">
        <v>323</v>
      </c>
      <c r="E67" s="102" t="s">
        <v>323</v>
      </c>
      <c r="F67" s="115" t="s">
        <v>323</v>
      </c>
      <c r="G67" s="115" t="s">
        <v>323</v>
      </c>
      <c r="H67" s="115" t="s">
        <v>323</v>
      </c>
    </row>
    <row r="68" spans="1:8" ht="15" x14ac:dyDescent="0.15">
      <c r="A68" s="103" t="s">
        <v>323</v>
      </c>
      <c r="B68" s="16" t="s">
        <v>323</v>
      </c>
      <c r="C68" s="16" t="s">
        <v>323</v>
      </c>
      <c r="D68" s="116" t="s">
        <v>323</v>
      </c>
      <c r="E68" s="102" t="s">
        <v>323</v>
      </c>
      <c r="F68" s="115" t="s">
        <v>323</v>
      </c>
      <c r="G68" s="115" t="s">
        <v>323</v>
      </c>
      <c r="H68" s="115" t="s">
        <v>323</v>
      </c>
    </row>
    <row r="69" spans="1:8" ht="15" x14ac:dyDescent="0.15">
      <c r="A69" s="103" t="s">
        <v>323</v>
      </c>
      <c r="B69" s="16" t="s">
        <v>323</v>
      </c>
      <c r="C69" s="16" t="s">
        <v>323</v>
      </c>
      <c r="D69" s="116" t="s">
        <v>323</v>
      </c>
      <c r="E69" s="102" t="s">
        <v>323</v>
      </c>
      <c r="F69" s="115" t="s">
        <v>323</v>
      </c>
      <c r="G69" s="115" t="s">
        <v>323</v>
      </c>
      <c r="H69" s="115" t="s">
        <v>323</v>
      </c>
    </row>
    <row r="70" spans="1:8" ht="15" x14ac:dyDescent="0.15">
      <c r="A70" s="103" t="s">
        <v>323</v>
      </c>
      <c r="B70" s="16" t="s">
        <v>323</v>
      </c>
      <c r="C70" s="16" t="s">
        <v>323</v>
      </c>
      <c r="D70" s="116" t="s">
        <v>323</v>
      </c>
      <c r="E70" s="102" t="s">
        <v>323</v>
      </c>
      <c r="F70" s="115" t="s">
        <v>323</v>
      </c>
      <c r="G70" s="115" t="s">
        <v>323</v>
      </c>
      <c r="H70" s="115" t="s">
        <v>323</v>
      </c>
    </row>
    <row r="71" spans="1:8" ht="15" x14ac:dyDescent="0.15">
      <c r="A71" s="103" t="s">
        <v>323</v>
      </c>
      <c r="B71" s="16" t="s">
        <v>323</v>
      </c>
      <c r="C71" s="16" t="s">
        <v>323</v>
      </c>
      <c r="D71" s="116" t="s">
        <v>323</v>
      </c>
      <c r="E71" s="102" t="s">
        <v>323</v>
      </c>
      <c r="F71" s="115" t="s">
        <v>323</v>
      </c>
      <c r="G71" s="115" t="s">
        <v>323</v>
      </c>
      <c r="H71" s="115" t="s">
        <v>323</v>
      </c>
    </row>
    <row r="72" spans="1:8" ht="15" x14ac:dyDescent="0.15">
      <c r="A72" s="103" t="s">
        <v>323</v>
      </c>
      <c r="B72" s="16" t="s">
        <v>323</v>
      </c>
      <c r="C72" s="16" t="s">
        <v>323</v>
      </c>
      <c r="D72" s="116" t="s">
        <v>323</v>
      </c>
      <c r="E72" s="102" t="s">
        <v>323</v>
      </c>
      <c r="F72" s="115" t="s">
        <v>323</v>
      </c>
      <c r="G72" s="115" t="s">
        <v>323</v>
      </c>
      <c r="H72" s="115" t="s">
        <v>323</v>
      </c>
    </row>
    <row r="73" spans="1:8" ht="15" x14ac:dyDescent="0.15">
      <c r="A73" s="103" t="s">
        <v>323</v>
      </c>
      <c r="B73" s="16" t="s">
        <v>323</v>
      </c>
      <c r="C73" s="16" t="s">
        <v>323</v>
      </c>
      <c r="D73" s="116" t="s">
        <v>323</v>
      </c>
      <c r="E73" s="102" t="s">
        <v>323</v>
      </c>
      <c r="F73" s="115" t="s">
        <v>323</v>
      </c>
      <c r="G73" s="115" t="s">
        <v>323</v>
      </c>
      <c r="H73" s="115" t="s">
        <v>323</v>
      </c>
    </row>
    <row r="74" spans="1:8" ht="15" x14ac:dyDescent="0.15">
      <c r="A74" s="103" t="s">
        <v>323</v>
      </c>
      <c r="B74" s="16" t="s">
        <v>323</v>
      </c>
      <c r="C74" s="16" t="s">
        <v>323</v>
      </c>
      <c r="D74" s="116" t="s">
        <v>323</v>
      </c>
      <c r="E74" s="102" t="s">
        <v>323</v>
      </c>
      <c r="F74" s="115" t="s">
        <v>323</v>
      </c>
      <c r="G74" s="115" t="s">
        <v>323</v>
      </c>
      <c r="H74" s="115" t="s">
        <v>323</v>
      </c>
    </row>
    <row r="75" spans="1:8" ht="15" x14ac:dyDescent="0.15">
      <c r="A75" s="103" t="s">
        <v>323</v>
      </c>
      <c r="B75" s="16" t="s">
        <v>323</v>
      </c>
      <c r="C75" s="16" t="s">
        <v>323</v>
      </c>
      <c r="D75" s="116" t="s">
        <v>323</v>
      </c>
      <c r="E75" s="102" t="s">
        <v>323</v>
      </c>
      <c r="F75" s="115" t="s">
        <v>323</v>
      </c>
      <c r="G75" s="115" t="s">
        <v>323</v>
      </c>
      <c r="H75" s="115" t="s">
        <v>323</v>
      </c>
    </row>
    <row r="76" spans="1:8" ht="15" x14ac:dyDescent="0.15">
      <c r="A76" s="103" t="s">
        <v>323</v>
      </c>
      <c r="B76" s="16" t="s">
        <v>323</v>
      </c>
      <c r="C76" s="16" t="s">
        <v>323</v>
      </c>
      <c r="D76" s="116" t="s">
        <v>323</v>
      </c>
      <c r="E76" s="102" t="s">
        <v>323</v>
      </c>
      <c r="F76" s="115" t="s">
        <v>323</v>
      </c>
      <c r="G76" s="115" t="s">
        <v>323</v>
      </c>
      <c r="H76" s="115" t="s">
        <v>323</v>
      </c>
    </row>
  </sheetData>
  <sheetProtection algorithmName="SHA-512" hashValue="fLBa6Zn2pl3Xl8a9w8WUNISZlCzUZ6a14sLOW83PQk7QYTGqN/jArB933EQmjMkEsA+ODDZv/aDFRvQkYWF+fA==" saltValue="h2Dj7C5devY3mcNSw6RLSg==" spinCount="100000" sheet="1" objects="1" scenarios="1"/>
  <mergeCells count="43">
    <mergeCell ref="A2:D2"/>
    <mergeCell ref="A3:D3"/>
    <mergeCell ref="B31:D31"/>
    <mergeCell ref="C41:D41"/>
    <mergeCell ref="C28:D28"/>
    <mergeCell ref="C11:D11"/>
    <mergeCell ref="B4:D4"/>
    <mergeCell ref="C5:D5"/>
    <mergeCell ref="C8:D8"/>
    <mergeCell ref="C9:D9"/>
    <mergeCell ref="C10:D10"/>
    <mergeCell ref="C36:D36"/>
    <mergeCell ref="C14:D14"/>
    <mergeCell ref="C16:D16"/>
    <mergeCell ref="C17:D17"/>
    <mergeCell ref="C20:D20"/>
    <mergeCell ref="C21:D21"/>
    <mergeCell ref="B23:D23"/>
    <mergeCell ref="C24:D24"/>
    <mergeCell ref="C25:D25"/>
    <mergeCell ref="C29:D29"/>
    <mergeCell ref="A1:H1"/>
    <mergeCell ref="C54:D54"/>
    <mergeCell ref="C37:D37"/>
    <mergeCell ref="B39:D39"/>
    <mergeCell ref="C40:D40"/>
    <mergeCell ref="B45:D45"/>
    <mergeCell ref="B47:D47"/>
    <mergeCell ref="B49:D49"/>
    <mergeCell ref="C42:D42"/>
    <mergeCell ref="C43:D43"/>
    <mergeCell ref="C44:D44"/>
    <mergeCell ref="C32:D32"/>
    <mergeCell ref="C33:D33"/>
    <mergeCell ref="B51:D51"/>
    <mergeCell ref="C52:D52"/>
    <mergeCell ref="C53:D53"/>
    <mergeCell ref="A63:E63"/>
    <mergeCell ref="A58:C58"/>
    <mergeCell ref="A59:E59"/>
    <mergeCell ref="A60:E60"/>
    <mergeCell ref="A61:E61"/>
    <mergeCell ref="A62:E6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ACF8-2EBE-403B-A2F7-F0D5FBE7FFFC}">
  <sheetPr>
    <tabColor rgb="FFFFFF00"/>
  </sheetPr>
  <dimension ref="A1:I66"/>
  <sheetViews>
    <sheetView topLeftCell="A52" zoomScale="85" zoomScaleNormal="85" workbookViewId="0">
      <selection activeCell="A66" sqref="A66:XFD125"/>
    </sheetView>
  </sheetViews>
  <sheetFormatPr baseColWidth="10" defaultColWidth="8.83203125" defaultRowHeight="14" x14ac:dyDescent="0.15"/>
  <cols>
    <col min="1" max="1" width="2.83203125" customWidth="1"/>
    <col min="2" max="2" width="4.33203125" customWidth="1"/>
    <col min="3" max="3" width="61.33203125" style="8" customWidth="1"/>
    <col min="4" max="4" width="43.33203125" style="14" customWidth="1"/>
    <col min="5" max="5" width="10.83203125" style="2" bestFit="1" customWidth="1"/>
    <col min="6" max="6" width="10.83203125" style="47" customWidth="1"/>
    <col min="7" max="7" width="10" style="9" customWidth="1"/>
    <col min="8" max="8" width="14" customWidth="1"/>
    <col min="9" max="9" width="45.1640625" customWidth="1"/>
  </cols>
  <sheetData>
    <row r="1" spans="1:9" s="139" customFormat="1" ht="15" thickBot="1" x14ac:dyDescent="0.2">
      <c r="A1" s="174"/>
      <c r="B1" s="174"/>
      <c r="C1" s="202"/>
      <c r="D1" s="202"/>
      <c r="E1" s="175"/>
      <c r="F1" s="176"/>
      <c r="G1" s="203"/>
      <c r="H1" s="174"/>
      <c r="I1" s="201" t="s">
        <v>440</v>
      </c>
    </row>
    <row r="2" spans="1:9" ht="31" thickBot="1" x14ac:dyDescent="0.35">
      <c r="A2" s="317" t="s">
        <v>19</v>
      </c>
      <c r="B2" s="318"/>
      <c r="C2" s="318"/>
      <c r="D2" s="318"/>
      <c r="E2" s="318"/>
      <c r="F2" s="318"/>
      <c r="G2" s="318"/>
      <c r="H2" s="319"/>
      <c r="I2" s="171" t="s">
        <v>437</v>
      </c>
    </row>
    <row r="3" spans="1:9" s="47" customFormat="1" ht="19" thickBot="1" x14ac:dyDescent="0.25">
      <c r="A3" s="312" t="str">
        <f>CONCATENATE("Faculty name: ",T('Teaching points'!D2))</f>
        <v xml:space="preserve">Faculty name: </v>
      </c>
      <c r="B3" s="313"/>
      <c r="C3" s="314"/>
      <c r="D3" s="315" t="s">
        <v>443</v>
      </c>
      <c r="E3" s="316"/>
      <c r="F3" s="316"/>
      <c r="G3" s="316"/>
      <c r="H3" s="200"/>
      <c r="I3" s="151"/>
    </row>
    <row r="4" spans="1:9" s="155" customFormat="1" ht="19" x14ac:dyDescent="0.25">
      <c r="A4" s="197"/>
      <c r="B4" s="198"/>
      <c r="C4" s="198"/>
      <c r="D4" s="199"/>
      <c r="E4" s="199"/>
      <c r="F4" s="199"/>
      <c r="G4" s="199"/>
      <c r="H4" s="200"/>
      <c r="I4" s="151"/>
    </row>
    <row r="5" spans="1:9" ht="20" thickBot="1" x14ac:dyDescent="0.3">
      <c r="A5" s="321" t="s">
        <v>452</v>
      </c>
      <c r="B5" s="321"/>
      <c r="C5" s="321"/>
      <c r="D5" s="321"/>
      <c r="E5" s="321"/>
      <c r="F5" s="321"/>
      <c r="G5" s="321"/>
      <c r="H5" s="245"/>
      <c r="I5" s="151"/>
    </row>
    <row r="6" spans="1:9" s="155" customFormat="1" ht="19" x14ac:dyDescent="0.25">
      <c r="A6" s="163"/>
      <c r="B6" s="163"/>
      <c r="C6" s="163"/>
      <c r="D6" s="248"/>
      <c r="E6" s="107"/>
      <c r="F6" s="109"/>
      <c r="G6" s="108"/>
      <c r="H6" s="249"/>
      <c r="I6" s="151"/>
    </row>
    <row r="7" spans="1:9" s="23" customFormat="1" ht="16" x14ac:dyDescent="0.2">
      <c r="A7" s="320" t="s">
        <v>106</v>
      </c>
      <c r="B7" s="263"/>
      <c r="C7" s="156" t="str">
        <f>T('Teaching points'!C4)</f>
        <v/>
      </c>
      <c r="D7" s="332" t="s">
        <v>442</v>
      </c>
      <c r="E7" s="333"/>
      <c r="F7" s="250"/>
      <c r="G7" s="250"/>
      <c r="H7" s="251"/>
      <c r="I7" s="151"/>
    </row>
    <row r="8" spans="1:9" ht="16" x14ac:dyDescent="0.2">
      <c r="A8" s="82"/>
      <c r="B8" s="83"/>
      <c r="C8" s="180" t="s">
        <v>127</v>
      </c>
      <c r="D8" s="322" t="s">
        <v>16</v>
      </c>
      <c r="E8" s="323"/>
      <c r="F8" s="169" t="s">
        <v>17</v>
      </c>
      <c r="G8" s="170" t="s">
        <v>2</v>
      </c>
      <c r="H8" s="168" t="s">
        <v>439</v>
      </c>
      <c r="I8" s="151"/>
    </row>
    <row r="9" spans="1:9" x14ac:dyDescent="0.15">
      <c r="A9" s="81"/>
      <c r="B9" s="192">
        <v>1</v>
      </c>
      <c r="C9" s="32"/>
      <c r="D9" s="310"/>
      <c r="E9" s="311"/>
      <c r="F9" s="25" t="str">
        <f>IFERROR(VLOOKUP(D9,'Research library'!$E$3:$G$55, 2, FALSE), "&lt;-Select item")</f>
        <v>&lt;-Select item</v>
      </c>
      <c r="G9" s="142" t="str">
        <f>IFERROR(VLOOKUP(F9,'Research library'!$F$3:$G$55, 2, FALSE), " ")</f>
        <v xml:space="preserve"> </v>
      </c>
      <c r="H9" s="150"/>
      <c r="I9" s="151"/>
    </row>
    <row r="10" spans="1:9" x14ac:dyDescent="0.15">
      <c r="A10" s="81"/>
      <c r="B10" s="192">
        <v>2</v>
      </c>
      <c r="C10" s="32"/>
      <c r="D10" s="310"/>
      <c r="E10" s="311"/>
      <c r="F10" s="25" t="str">
        <f>IFERROR(VLOOKUP(D10,'Research library'!$E$3:$G$55, 2, FALSE), "&lt;-Select item")</f>
        <v>&lt;-Select item</v>
      </c>
      <c r="G10" s="142" t="str">
        <f>IFERROR(VLOOKUP(F10,'Research library'!$F$3:$G$55, 2, FALSE), " ")</f>
        <v xml:space="preserve"> </v>
      </c>
      <c r="H10" s="150"/>
      <c r="I10" s="151"/>
    </row>
    <row r="11" spans="1:9" x14ac:dyDescent="0.15">
      <c r="A11" s="81"/>
      <c r="B11" s="192">
        <v>3</v>
      </c>
      <c r="C11" s="32"/>
      <c r="D11" s="310"/>
      <c r="E11" s="311"/>
      <c r="F11" s="25" t="str">
        <f>IFERROR(VLOOKUP(D11,'Research library'!$E$3:$G$55, 2, FALSE), "&lt;-Select item")</f>
        <v>&lt;-Select item</v>
      </c>
      <c r="G11" s="142" t="str">
        <f>IFERROR(VLOOKUP(F11,'Research library'!$F$3:$G$55, 2, FALSE), " ")</f>
        <v xml:space="preserve"> </v>
      </c>
      <c r="H11" s="150"/>
      <c r="I11" s="151"/>
    </row>
    <row r="12" spans="1:9" x14ac:dyDescent="0.15">
      <c r="A12" s="81"/>
      <c r="B12" s="192">
        <v>4</v>
      </c>
      <c r="C12" s="32"/>
      <c r="D12" s="310"/>
      <c r="E12" s="311"/>
      <c r="F12" s="25" t="str">
        <f>IFERROR(VLOOKUP(D12,'Research library'!$E$3:$G$55, 2, FALSE), "&lt;-Select item")</f>
        <v>&lt;-Select item</v>
      </c>
      <c r="G12" s="142" t="str">
        <f>IFERROR(VLOOKUP(F12,'Research library'!$F$3:$G$55, 2, FALSE), " ")</f>
        <v xml:space="preserve"> </v>
      </c>
      <c r="H12" s="150"/>
      <c r="I12" s="151"/>
    </row>
    <row r="13" spans="1:9" x14ac:dyDescent="0.15">
      <c r="A13" s="81"/>
      <c r="B13" s="192">
        <v>5</v>
      </c>
      <c r="C13" s="32"/>
      <c r="D13" s="310"/>
      <c r="E13" s="311"/>
      <c r="F13" s="25" t="str">
        <f>IFERROR(VLOOKUP(D13,'Research library'!$E$3:$G$55, 2, FALSE), "&lt;-Select item")</f>
        <v>&lt;-Select item</v>
      </c>
      <c r="G13" s="142" t="str">
        <f>IFERROR(VLOOKUP(F13,'Research library'!$F$3:$G$55, 2, FALSE), " ")</f>
        <v xml:space="preserve"> </v>
      </c>
      <c r="H13" s="150"/>
      <c r="I13" s="151"/>
    </row>
    <row r="14" spans="1:9" x14ac:dyDescent="0.15">
      <c r="A14" s="81"/>
      <c r="B14" s="192">
        <v>6</v>
      </c>
      <c r="C14" s="32"/>
      <c r="D14" s="310"/>
      <c r="E14" s="311"/>
      <c r="F14" s="25" t="str">
        <f>IFERROR(VLOOKUP(D14,'Research library'!$E$3:$G$55, 2, FALSE), "&lt;-Select item")</f>
        <v>&lt;-Select item</v>
      </c>
      <c r="G14" s="142" t="str">
        <f>IFERROR(VLOOKUP(F14,'Research library'!$F$3:$G$55, 2, FALSE), " ")</f>
        <v xml:space="preserve"> </v>
      </c>
      <c r="H14" s="150"/>
      <c r="I14" s="151"/>
    </row>
    <row r="15" spans="1:9" x14ac:dyDescent="0.15">
      <c r="A15" s="81"/>
      <c r="B15" s="192">
        <v>7</v>
      </c>
      <c r="C15" s="32"/>
      <c r="D15" s="310"/>
      <c r="E15" s="311"/>
      <c r="F15" s="25" t="str">
        <f>IFERROR(VLOOKUP(D15,'Research library'!$E$3:$G$55, 2, FALSE), "&lt;-Select item")</f>
        <v>&lt;-Select item</v>
      </c>
      <c r="G15" s="142" t="str">
        <f>IFERROR(VLOOKUP(F15,'Research library'!$F$3:$G$55, 2, FALSE), " ")</f>
        <v xml:space="preserve"> </v>
      </c>
      <c r="H15" s="150"/>
      <c r="I15" s="151"/>
    </row>
    <row r="16" spans="1:9" x14ac:dyDescent="0.15">
      <c r="A16" s="81"/>
      <c r="B16" s="192">
        <v>8</v>
      </c>
      <c r="C16" s="32"/>
      <c r="D16" s="310"/>
      <c r="E16" s="311"/>
      <c r="F16" s="25" t="str">
        <f>IFERROR(VLOOKUP(D16,'Research library'!$E$3:$G$55, 2, FALSE), "&lt;-Select item")</f>
        <v>&lt;-Select item</v>
      </c>
      <c r="G16" s="142" t="str">
        <f>IFERROR(VLOOKUP(F16,'Research library'!$F$3:$G$55, 2, FALSE), " ")</f>
        <v xml:space="preserve"> </v>
      </c>
      <c r="H16" s="150"/>
      <c r="I16" s="151"/>
    </row>
    <row r="17" spans="1:9" x14ac:dyDescent="0.15">
      <c r="A17" s="81"/>
      <c r="B17" s="192">
        <v>9</v>
      </c>
      <c r="C17" s="32"/>
      <c r="D17" s="310"/>
      <c r="E17" s="311"/>
      <c r="F17" s="25" t="str">
        <f>IFERROR(VLOOKUP(D17,'Research library'!$E$3:$G$55, 2, FALSE), "&lt;-Select item")</f>
        <v>&lt;-Select item</v>
      </c>
      <c r="G17" s="142" t="str">
        <f>IFERROR(VLOOKUP(F17,'Research library'!$F$3:$G$55, 2, FALSE), " ")</f>
        <v xml:space="preserve"> </v>
      </c>
      <c r="H17" s="150"/>
      <c r="I17" s="151"/>
    </row>
    <row r="18" spans="1:9" x14ac:dyDescent="0.15">
      <c r="A18" s="81"/>
      <c r="B18" s="192">
        <v>10</v>
      </c>
      <c r="C18" s="32"/>
      <c r="D18" s="310"/>
      <c r="E18" s="311"/>
      <c r="F18" s="25" t="str">
        <f>IFERROR(VLOOKUP(D18,'Research library'!$E$3:$G$55, 2, FALSE), "&lt;-Select item")</f>
        <v>&lt;-Select item</v>
      </c>
      <c r="G18" s="142" t="str">
        <f>IFERROR(VLOOKUP(F18,'Research library'!$F$3:$G$55, 2, FALSE), " ")</f>
        <v xml:space="preserve"> </v>
      </c>
      <c r="H18" s="150"/>
      <c r="I18" s="151"/>
    </row>
    <row r="19" spans="1:9" x14ac:dyDescent="0.15">
      <c r="A19" s="81"/>
      <c r="B19" s="192">
        <v>11</v>
      </c>
      <c r="C19" s="32"/>
      <c r="D19" s="310"/>
      <c r="E19" s="311"/>
      <c r="F19" s="25" t="str">
        <f>IFERROR(VLOOKUP(D19,'Research library'!$E$3:$G$55, 2, FALSE), "&lt;-Select item")</f>
        <v>&lt;-Select item</v>
      </c>
      <c r="G19" s="142" t="str">
        <f>IFERROR(VLOOKUP(F19,'Research library'!$F$3:$G$55, 2, FALSE), " ")</f>
        <v xml:space="preserve"> </v>
      </c>
      <c r="H19" s="150"/>
      <c r="I19" s="151"/>
    </row>
    <row r="20" spans="1:9" x14ac:dyDescent="0.15">
      <c r="A20" s="81"/>
      <c r="B20" s="192">
        <v>12</v>
      </c>
      <c r="C20" s="32"/>
      <c r="D20" s="310"/>
      <c r="E20" s="311"/>
      <c r="F20" s="25" t="str">
        <f>IFERROR(VLOOKUP(D20,'Research library'!$E$3:$G$55, 2, FALSE), "&lt;-Select item")</f>
        <v>&lt;-Select item</v>
      </c>
      <c r="G20" s="142" t="str">
        <f>IFERROR(VLOOKUP(F20,'Research library'!$F$3:$G$55, 2, FALSE), " ")</f>
        <v xml:space="preserve"> </v>
      </c>
      <c r="H20" s="150"/>
      <c r="I20" s="151"/>
    </row>
    <row r="21" spans="1:9" x14ac:dyDescent="0.15">
      <c r="A21" s="81"/>
      <c r="B21" s="192">
        <v>13</v>
      </c>
      <c r="C21" s="32"/>
      <c r="D21" s="310"/>
      <c r="E21" s="311"/>
      <c r="F21" s="25" t="str">
        <f>IFERROR(VLOOKUP(D21,'Research library'!$E$3:$G$55, 2, FALSE), "&lt;-Select item")</f>
        <v>&lt;-Select item</v>
      </c>
      <c r="G21" s="142" t="str">
        <f>IFERROR(VLOOKUP(F21,'Research library'!$F$3:$G$55, 2, FALSE), " ")</f>
        <v xml:space="preserve"> </v>
      </c>
      <c r="H21" s="150"/>
      <c r="I21" s="151"/>
    </row>
    <row r="22" spans="1:9" x14ac:dyDescent="0.15">
      <c r="A22" s="81"/>
      <c r="B22" s="192">
        <v>14</v>
      </c>
      <c r="C22" s="32"/>
      <c r="D22" s="310"/>
      <c r="E22" s="311"/>
      <c r="F22" s="25" t="str">
        <f>IFERROR(VLOOKUP(D22,'Research library'!$E$3:$G$55, 2, FALSE), "&lt;-Select item")</f>
        <v>&lt;-Select item</v>
      </c>
      <c r="G22" s="142" t="str">
        <f>IFERROR(VLOOKUP(F22,'Research library'!$F$3:$G$55, 2, FALSE), " ")</f>
        <v xml:space="preserve"> </v>
      </c>
      <c r="H22" s="150"/>
      <c r="I22" s="151"/>
    </row>
    <row r="23" spans="1:9" ht="15" thickBot="1" x14ac:dyDescent="0.2">
      <c r="A23" s="81"/>
      <c r="B23" s="194">
        <v>15</v>
      </c>
      <c r="C23" s="85"/>
      <c r="D23" s="310"/>
      <c r="E23" s="311"/>
      <c r="F23" s="25" t="str">
        <f>IFERROR(VLOOKUP(D23,'Research library'!$E$3:$G$55, 2, FALSE), "&lt;-Select item")</f>
        <v>&lt;-Select item</v>
      </c>
      <c r="G23" s="142" t="str">
        <f>IFERROR(VLOOKUP(F23,'Research library'!$F$3:$G$55, 2, FALSE), " ")</f>
        <v xml:space="preserve"> </v>
      </c>
      <c r="H23" s="150"/>
      <c r="I23" s="151"/>
    </row>
    <row r="24" spans="1:9" s="3" customFormat="1" ht="13.5" customHeight="1" thickBot="1" x14ac:dyDescent="0.2">
      <c r="A24" s="74"/>
      <c r="B24" s="290" t="s">
        <v>441</v>
      </c>
      <c r="C24" s="291"/>
      <c r="D24" s="291"/>
      <c r="E24" s="291"/>
      <c r="F24" s="291"/>
      <c r="G24" s="291"/>
      <c r="H24" s="204"/>
      <c r="I24" s="152"/>
    </row>
    <row r="25" spans="1:9" s="11" customFormat="1" ht="16" thickBot="1" x14ac:dyDescent="0.25">
      <c r="A25" s="157"/>
      <c r="B25" s="158"/>
      <c r="C25" s="159"/>
      <c r="D25" s="324"/>
      <c r="E25" s="325"/>
      <c r="F25" s="160" t="s">
        <v>18</v>
      </c>
      <c r="G25" s="161">
        <f>SUM(G9:G24)</f>
        <v>0</v>
      </c>
      <c r="H25" s="204"/>
      <c r="I25" s="151"/>
    </row>
    <row r="26" spans="1:9" ht="16" thickTop="1" thickBot="1" x14ac:dyDescent="0.2">
      <c r="A26" s="331" t="s">
        <v>451</v>
      </c>
      <c r="B26" s="331"/>
      <c r="C26" s="331"/>
      <c r="D26" s="331"/>
      <c r="E26" s="331"/>
      <c r="F26" s="331"/>
      <c r="G26" s="240"/>
      <c r="H26" s="211"/>
      <c r="I26" s="164"/>
    </row>
    <row r="27" spans="1:9" s="23" customFormat="1" ht="16" x14ac:dyDescent="0.2">
      <c r="A27" s="320" t="s">
        <v>107</v>
      </c>
      <c r="B27" s="263"/>
      <c r="C27" s="156" t="str">
        <f>T('Teaching points'!C34)</f>
        <v/>
      </c>
      <c r="D27" s="328" t="s">
        <v>442</v>
      </c>
      <c r="E27" s="329"/>
      <c r="F27" s="69"/>
      <c r="G27" s="72"/>
      <c r="H27" s="247"/>
      <c r="I27" s="151"/>
    </row>
    <row r="28" spans="1:9" s="23" customFormat="1" ht="16" x14ac:dyDescent="0.2">
      <c r="A28" s="82"/>
      <c r="B28" s="83"/>
      <c r="C28" s="180" t="s">
        <v>127</v>
      </c>
      <c r="D28" s="330" t="s">
        <v>16</v>
      </c>
      <c r="E28" s="330"/>
      <c r="F28" s="169" t="s">
        <v>17</v>
      </c>
      <c r="G28" s="170" t="s">
        <v>2</v>
      </c>
      <c r="H28" s="168" t="s">
        <v>439</v>
      </c>
      <c r="I28" s="151"/>
    </row>
    <row r="29" spans="1:9" x14ac:dyDescent="0.15">
      <c r="A29" s="162"/>
      <c r="B29" s="192">
        <v>1</v>
      </c>
      <c r="C29" s="32"/>
      <c r="D29" s="310"/>
      <c r="E29" s="311"/>
      <c r="F29" s="25" t="str">
        <f>IFERROR(VLOOKUP(D29,'Research library'!$E$3:$G$55, 2, FALSE), "&lt;-Select item")</f>
        <v>&lt;-Select item</v>
      </c>
      <c r="G29" s="142" t="str">
        <f>IFERROR(VLOOKUP(F29,'Research library'!$F$3:$G$55, 2, FALSE), " ")</f>
        <v xml:space="preserve"> </v>
      </c>
      <c r="H29" s="150"/>
      <c r="I29" s="151"/>
    </row>
    <row r="30" spans="1:9" x14ac:dyDescent="0.15">
      <c r="A30" s="81"/>
      <c r="B30" s="192">
        <v>2</v>
      </c>
      <c r="C30" s="32"/>
      <c r="D30" s="310"/>
      <c r="E30" s="311"/>
      <c r="F30" s="25" t="str">
        <f>IFERROR(VLOOKUP(D30,'Research library'!$E$3:$G$55, 2, FALSE), "&lt;-Select item")</f>
        <v>&lt;-Select item</v>
      </c>
      <c r="G30" s="142" t="str">
        <f>IFERROR(VLOOKUP(F30,'Research library'!$F$3:$G$55, 2, FALSE), " ")</f>
        <v xml:space="preserve"> </v>
      </c>
      <c r="H30" s="150"/>
      <c r="I30" s="151"/>
    </row>
    <row r="31" spans="1:9" x14ac:dyDescent="0.15">
      <c r="A31" s="81"/>
      <c r="B31" s="192">
        <v>3</v>
      </c>
      <c r="C31" s="32"/>
      <c r="D31" s="310"/>
      <c r="E31" s="311"/>
      <c r="F31" s="25" t="str">
        <f>IFERROR(VLOOKUP(D31,'Research library'!$E$3:$G$55, 2, FALSE), "&lt;-Select item")</f>
        <v>&lt;-Select item</v>
      </c>
      <c r="G31" s="142" t="str">
        <f>IFERROR(VLOOKUP(F31,'Research library'!$F$3:$G$55, 2, FALSE), " ")</f>
        <v xml:space="preserve"> </v>
      </c>
      <c r="H31" s="150"/>
      <c r="I31" s="151"/>
    </row>
    <row r="32" spans="1:9" x14ac:dyDescent="0.15">
      <c r="A32" s="81"/>
      <c r="B32" s="192">
        <v>4</v>
      </c>
      <c r="C32" s="32"/>
      <c r="D32" s="310"/>
      <c r="E32" s="311"/>
      <c r="F32" s="25" t="str">
        <f>IFERROR(VLOOKUP(D32,'Research library'!$E$3:$G$55, 2, FALSE), "&lt;-Select item")</f>
        <v>&lt;-Select item</v>
      </c>
      <c r="G32" s="142" t="str">
        <f>IFERROR(VLOOKUP(F32,'Research library'!$F$3:$G$55, 2, FALSE), " ")</f>
        <v xml:space="preserve"> </v>
      </c>
      <c r="H32" s="150"/>
      <c r="I32" s="151"/>
    </row>
    <row r="33" spans="1:9" x14ac:dyDescent="0.15">
      <c r="A33" s="81"/>
      <c r="B33" s="192">
        <v>5</v>
      </c>
      <c r="C33" s="32"/>
      <c r="D33" s="310"/>
      <c r="E33" s="311"/>
      <c r="F33" s="25" t="str">
        <f>IFERROR(VLOOKUP(D33,'Research library'!$E$3:$G$55, 2, FALSE), "&lt;-Select item")</f>
        <v>&lt;-Select item</v>
      </c>
      <c r="G33" s="142" t="str">
        <f>IFERROR(VLOOKUP(F33,'Research library'!$F$3:$G$55, 2, FALSE), " ")</f>
        <v xml:space="preserve"> </v>
      </c>
      <c r="H33" s="150"/>
      <c r="I33" s="151"/>
    </row>
    <row r="34" spans="1:9" x14ac:dyDescent="0.15">
      <c r="A34" s="81"/>
      <c r="B34" s="192">
        <v>6</v>
      </c>
      <c r="C34" s="32"/>
      <c r="D34" s="310"/>
      <c r="E34" s="311"/>
      <c r="F34" s="25" t="str">
        <f>IFERROR(VLOOKUP(D34,'Research library'!$E$3:$G$55, 2, FALSE), "&lt;-Select item")</f>
        <v>&lt;-Select item</v>
      </c>
      <c r="G34" s="142" t="str">
        <f>IFERROR(VLOOKUP(F34,'Research library'!$F$3:$G$55, 2, FALSE), " ")</f>
        <v xml:space="preserve"> </v>
      </c>
      <c r="H34" s="150"/>
      <c r="I34" s="151"/>
    </row>
    <row r="35" spans="1:9" x14ac:dyDescent="0.15">
      <c r="A35" s="81"/>
      <c r="B35" s="192">
        <v>7</v>
      </c>
      <c r="C35" s="32"/>
      <c r="D35" s="310"/>
      <c r="E35" s="311"/>
      <c r="F35" s="25" t="str">
        <f>IFERROR(VLOOKUP(D35,'Research library'!$E$3:$G$55, 2, FALSE), "&lt;-Select item")</f>
        <v>&lt;-Select item</v>
      </c>
      <c r="G35" s="142" t="str">
        <f>IFERROR(VLOOKUP(F35,'Research library'!$F$3:$G$55, 2, FALSE), " ")</f>
        <v xml:space="preserve"> </v>
      </c>
      <c r="H35" s="150"/>
      <c r="I35" s="151"/>
    </row>
    <row r="36" spans="1:9" x14ac:dyDescent="0.15">
      <c r="A36" s="81"/>
      <c r="B36" s="192">
        <v>8</v>
      </c>
      <c r="C36" s="32"/>
      <c r="D36" s="310"/>
      <c r="E36" s="311"/>
      <c r="F36" s="25" t="str">
        <f>IFERROR(VLOOKUP(D36,'Research library'!$E$3:$G$55, 2, FALSE), "&lt;-Select item")</f>
        <v>&lt;-Select item</v>
      </c>
      <c r="G36" s="142" t="str">
        <f>IFERROR(VLOOKUP(F36,'Research library'!$F$3:$G$55, 2, FALSE), " ")</f>
        <v xml:space="preserve"> </v>
      </c>
      <c r="H36" s="150"/>
      <c r="I36" s="151"/>
    </row>
    <row r="37" spans="1:9" x14ac:dyDescent="0.15">
      <c r="A37" s="81"/>
      <c r="B37" s="192">
        <v>9</v>
      </c>
      <c r="C37" s="32"/>
      <c r="D37" s="310"/>
      <c r="E37" s="311"/>
      <c r="F37" s="25" t="str">
        <f>IFERROR(VLOOKUP(D37,'Research library'!$E$3:$G$55, 2, FALSE), "&lt;-Select item")</f>
        <v>&lt;-Select item</v>
      </c>
      <c r="G37" s="142" t="str">
        <f>IFERROR(VLOOKUP(F37,'Research library'!$F$3:$G$55, 2, FALSE), " ")</f>
        <v xml:space="preserve"> </v>
      </c>
      <c r="H37" s="150"/>
      <c r="I37" s="151"/>
    </row>
    <row r="38" spans="1:9" x14ac:dyDescent="0.15">
      <c r="A38" s="81"/>
      <c r="B38" s="192">
        <v>10</v>
      </c>
      <c r="C38" s="32"/>
      <c r="D38" s="310"/>
      <c r="E38" s="311"/>
      <c r="F38" s="25" t="str">
        <f>IFERROR(VLOOKUP(D38,'Research library'!$E$3:$G$55, 2, FALSE), "&lt;-Select item")</f>
        <v>&lt;-Select item</v>
      </c>
      <c r="G38" s="142" t="str">
        <f>IFERROR(VLOOKUP(F38,'Research library'!$F$3:$G$55, 2, FALSE), " ")</f>
        <v xml:space="preserve"> </v>
      </c>
      <c r="H38" s="150"/>
      <c r="I38" s="151"/>
    </row>
    <row r="39" spans="1:9" x14ac:dyDescent="0.15">
      <c r="A39" s="81"/>
      <c r="B39" s="192">
        <v>11</v>
      </c>
      <c r="C39" s="32"/>
      <c r="D39" s="310"/>
      <c r="E39" s="311"/>
      <c r="F39" s="25" t="str">
        <f>IFERROR(VLOOKUP(D39,'Research library'!$E$3:$G$55, 2, FALSE), "&lt;-Select item")</f>
        <v>&lt;-Select item</v>
      </c>
      <c r="G39" s="142" t="str">
        <f>IFERROR(VLOOKUP(F39,'Research library'!$F$3:$G$55, 2, FALSE), " ")</f>
        <v xml:space="preserve"> </v>
      </c>
      <c r="H39" s="150"/>
      <c r="I39" s="151"/>
    </row>
    <row r="40" spans="1:9" x14ac:dyDescent="0.15">
      <c r="A40" s="81"/>
      <c r="B40" s="192">
        <v>12</v>
      </c>
      <c r="C40" s="32"/>
      <c r="D40" s="310"/>
      <c r="E40" s="311"/>
      <c r="F40" s="25" t="str">
        <f>IFERROR(VLOOKUP(D40,'Research library'!$E$3:$G$55, 2, FALSE), "&lt;-Select item")</f>
        <v>&lt;-Select item</v>
      </c>
      <c r="G40" s="142" t="str">
        <f>IFERROR(VLOOKUP(F40,'Research library'!$F$3:$G$55, 2, FALSE), " ")</f>
        <v xml:space="preserve"> </v>
      </c>
      <c r="H40" s="150"/>
      <c r="I40" s="151"/>
    </row>
    <row r="41" spans="1:9" x14ac:dyDescent="0.15">
      <c r="A41" s="81"/>
      <c r="B41" s="192">
        <v>13</v>
      </c>
      <c r="C41" s="32"/>
      <c r="D41" s="310"/>
      <c r="E41" s="311"/>
      <c r="F41" s="25" t="str">
        <f>IFERROR(VLOOKUP(D41,'Research library'!$E$3:$G$55, 2, FALSE), "&lt;-Select item")</f>
        <v>&lt;-Select item</v>
      </c>
      <c r="G41" s="142" t="str">
        <f>IFERROR(VLOOKUP(F41,'Research library'!$F$3:$G$55, 2, FALSE), " ")</f>
        <v xml:space="preserve"> </v>
      </c>
      <c r="H41" s="150"/>
      <c r="I41" s="151"/>
    </row>
    <row r="42" spans="1:9" x14ac:dyDescent="0.15">
      <c r="A42" s="81"/>
      <c r="B42" s="192">
        <v>14</v>
      </c>
      <c r="C42" s="32"/>
      <c r="D42" s="310"/>
      <c r="E42" s="311"/>
      <c r="F42" s="25" t="str">
        <f>IFERROR(VLOOKUP(D42,'Research library'!$E$3:$G$55, 2, FALSE), "&lt;-Select item")</f>
        <v>&lt;-Select item</v>
      </c>
      <c r="G42" s="142" t="str">
        <f>IFERROR(VLOOKUP(F42,'Research library'!$F$3:$G$55, 2, FALSE), " ")</f>
        <v xml:space="preserve"> </v>
      </c>
      <c r="H42" s="150"/>
      <c r="I42" s="151"/>
    </row>
    <row r="43" spans="1:9" ht="15" thickBot="1" x14ac:dyDescent="0.2">
      <c r="A43" s="81"/>
      <c r="B43" s="194">
        <v>15</v>
      </c>
      <c r="C43" s="85"/>
      <c r="D43" s="310"/>
      <c r="E43" s="311"/>
      <c r="F43" s="25" t="str">
        <f>IFERROR(VLOOKUP(D43,'Research library'!$E$3:$G$55, 2, FALSE), "&lt;-Select item")</f>
        <v>&lt;-Select item</v>
      </c>
      <c r="G43" s="142" t="str">
        <f>IFERROR(VLOOKUP(F43,'Research library'!$F$3:$G$55, 2, FALSE), " ")</f>
        <v xml:space="preserve"> </v>
      </c>
      <c r="H43" s="150"/>
      <c r="I43" s="151"/>
    </row>
    <row r="44" spans="1:9" s="3" customFormat="1" ht="13.5" customHeight="1" thickBot="1" x14ac:dyDescent="0.2">
      <c r="A44" s="74"/>
      <c r="B44" s="290" t="s">
        <v>441</v>
      </c>
      <c r="C44" s="291"/>
      <c r="D44" s="291"/>
      <c r="E44" s="291"/>
      <c r="F44" s="291"/>
      <c r="G44" s="291"/>
      <c r="H44" s="204"/>
      <c r="I44" s="152"/>
    </row>
    <row r="45" spans="1:9" ht="16" thickBot="1" x14ac:dyDescent="0.25">
      <c r="A45" s="157"/>
      <c r="B45" s="158"/>
      <c r="C45" s="159"/>
      <c r="D45" s="324"/>
      <c r="E45" s="325"/>
      <c r="F45" s="160" t="s">
        <v>18</v>
      </c>
      <c r="G45" s="161">
        <f>SUM(G29:G44)</f>
        <v>0</v>
      </c>
      <c r="H45" s="204"/>
      <c r="I45" s="151"/>
    </row>
    <row r="46" spans="1:9" ht="16" thickTop="1" thickBot="1" x14ac:dyDescent="0.2">
      <c r="A46" s="241"/>
      <c r="B46" s="241"/>
      <c r="C46" s="241"/>
      <c r="D46" s="200"/>
      <c r="E46" s="200"/>
      <c r="F46" s="200"/>
      <c r="G46" s="242"/>
      <c r="H46" s="200"/>
      <c r="I46" s="151"/>
    </row>
    <row r="47" spans="1:9" ht="16" x14ac:dyDescent="0.2">
      <c r="A47" s="326" t="s">
        <v>108</v>
      </c>
      <c r="B47" s="327"/>
      <c r="C47" s="48" t="str">
        <f>T('Teaching points'!C64)</f>
        <v/>
      </c>
      <c r="D47" s="328" t="s">
        <v>442</v>
      </c>
      <c r="E47" s="329"/>
      <c r="F47" s="243"/>
      <c r="G47" s="246"/>
      <c r="H47" s="247"/>
      <c r="I47" s="151"/>
    </row>
    <row r="48" spans="1:9" ht="16" x14ac:dyDescent="0.2">
      <c r="A48" s="82"/>
      <c r="B48" s="83"/>
      <c r="C48" s="180" t="s">
        <v>127</v>
      </c>
      <c r="D48" s="330" t="s">
        <v>16</v>
      </c>
      <c r="E48" s="330"/>
      <c r="F48" s="169" t="s">
        <v>17</v>
      </c>
      <c r="G48" s="170" t="s">
        <v>2</v>
      </c>
      <c r="H48" s="168" t="s">
        <v>439</v>
      </c>
      <c r="I48" s="151"/>
    </row>
    <row r="49" spans="1:9" x14ac:dyDescent="0.15">
      <c r="A49" s="81"/>
      <c r="B49" s="192">
        <v>1</v>
      </c>
      <c r="C49" s="32"/>
      <c r="D49" s="310"/>
      <c r="E49" s="311"/>
      <c r="F49" s="25" t="str">
        <f>IFERROR(VLOOKUP(D49,'Research library'!$E$3:$G$55, 2, FALSE), "&lt;-Select item")</f>
        <v>&lt;-Select item</v>
      </c>
      <c r="G49" s="142" t="str">
        <f>IFERROR(VLOOKUP(F49,'Research library'!$F$3:$G$55, 2, FALSE), " ")</f>
        <v xml:space="preserve"> </v>
      </c>
      <c r="H49" s="150"/>
      <c r="I49" s="151"/>
    </row>
    <row r="50" spans="1:9" x14ac:dyDescent="0.15">
      <c r="A50" s="81"/>
      <c r="B50" s="192">
        <v>2</v>
      </c>
      <c r="C50" s="32"/>
      <c r="D50" s="310"/>
      <c r="E50" s="311"/>
      <c r="F50" s="25" t="str">
        <f>IFERROR(VLOOKUP(D50,'Research library'!$E$3:$G$55, 2, FALSE), "&lt;-Select item")</f>
        <v>&lt;-Select item</v>
      </c>
      <c r="G50" s="142" t="str">
        <f>IFERROR(VLOOKUP(F50,'Research library'!$F$3:$G$55, 2, FALSE), " ")</f>
        <v xml:space="preserve"> </v>
      </c>
      <c r="H50" s="150"/>
      <c r="I50" s="151"/>
    </row>
    <row r="51" spans="1:9" x14ac:dyDescent="0.15">
      <c r="A51" s="81"/>
      <c r="B51" s="192">
        <v>3</v>
      </c>
      <c r="C51" s="32"/>
      <c r="D51" s="310"/>
      <c r="E51" s="311"/>
      <c r="F51" s="25" t="str">
        <f>IFERROR(VLOOKUP(D51,'Research library'!$E$3:$G$55, 2, FALSE), "&lt;-Select item")</f>
        <v>&lt;-Select item</v>
      </c>
      <c r="G51" s="142" t="str">
        <f>IFERROR(VLOOKUP(F51,'Research library'!$F$3:$G$55, 2, FALSE), " ")</f>
        <v xml:space="preserve"> </v>
      </c>
      <c r="H51" s="150"/>
      <c r="I51" s="151"/>
    </row>
    <row r="52" spans="1:9" x14ac:dyDescent="0.15">
      <c r="A52" s="81"/>
      <c r="B52" s="192">
        <v>4</v>
      </c>
      <c r="C52" s="32"/>
      <c r="D52" s="310"/>
      <c r="E52" s="311"/>
      <c r="F52" s="25" t="str">
        <f>IFERROR(VLOOKUP(D52,'Research library'!$E$3:$G$55, 2, FALSE), "&lt;-Select item")</f>
        <v>&lt;-Select item</v>
      </c>
      <c r="G52" s="142" t="str">
        <f>IFERROR(VLOOKUP(F52,'Research library'!$F$3:$G$55, 2, FALSE), " ")</f>
        <v xml:space="preserve"> </v>
      </c>
      <c r="H52" s="150"/>
      <c r="I52" s="151"/>
    </row>
    <row r="53" spans="1:9" x14ac:dyDescent="0.15">
      <c r="A53" s="81"/>
      <c r="B53" s="192">
        <v>5</v>
      </c>
      <c r="C53" s="32"/>
      <c r="D53" s="310"/>
      <c r="E53" s="311"/>
      <c r="F53" s="25" t="str">
        <f>IFERROR(VLOOKUP(D53,'Research library'!$E$3:$G$55, 2, FALSE), "&lt;-Select item")</f>
        <v>&lt;-Select item</v>
      </c>
      <c r="G53" s="142" t="str">
        <f>IFERROR(VLOOKUP(F53,'Research library'!$F$3:$G$55, 2, FALSE), " ")</f>
        <v xml:space="preserve"> </v>
      </c>
      <c r="H53" s="150"/>
      <c r="I53" s="151"/>
    </row>
    <row r="54" spans="1:9" x14ac:dyDescent="0.15">
      <c r="A54" s="81"/>
      <c r="B54" s="192">
        <v>6</v>
      </c>
      <c r="C54" s="32"/>
      <c r="D54" s="310"/>
      <c r="E54" s="311"/>
      <c r="F54" s="25" t="str">
        <f>IFERROR(VLOOKUP(D54,'Research library'!$E$3:$G$55, 2, FALSE), "&lt;-Select item")</f>
        <v>&lt;-Select item</v>
      </c>
      <c r="G54" s="142" t="str">
        <f>IFERROR(VLOOKUP(F54,'Research library'!$F$3:$G$55, 2, FALSE), " ")</f>
        <v xml:space="preserve"> </v>
      </c>
      <c r="H54" s="150"/>
      <c r="I54" s="151"/>
    </row>
    <row r="55" spans="1:9" x14ac:dyDescent="0.15">
      <c r="A55" s="81"/>
      <c r="B55" s="192">
        <v>7</v>
      </c>
      <c r="C55" s="32"/>
      <c r="D55" s="310"/>
      <c r="E55" s="311"/>
      <c r="F55" s="25" t="str">
        <f>IFERROR(VLOOKUP(D55,'Research library'!$E$3:$G$55, 2, FALSE), "&lt;-Select item")</f>
        <v>&lt;-Select item</v>
      </c>
      <c r="G55" s="142" t="str">
        <f>IFERROR(VLOOKUP(F55,'Research library'!$F$3:$G$55, 2, FALSE), " ")</f>
        <v xml:space="preserve"> </v>
      </c>
      <c r="H55" s="150"/>
      <c r="I55" s="151"/>
    </row>
    <row r="56" spans="1:9" x14ac:dyDescent="0.15">
      <c r="A56" s="81"/>
      <c r="B56" s="192">
        <v>8</v>
      </c>
      <c r="C56" s="32"/>
      <c r="D56" s="310"/>
      <c r="E56" s="311"/>
      <c r="F56" s="25" t="str">
        <f>IFERROR(VLOOKUP(D56,'Research library'!$E$3:$G$55, 2, FALSE), "&lt;-Select item")</f>
        <v>&lt;-Select item</v>
      </c>
      <c r="G56" s="142" t="str">
        <f>IFERROR(VLOOKUP(F56,'Research library'!$F$3:$G$55, 2, FALSE), " ")</f>
        <v xml:space="preserve"> </v>
      </c>
      <c r="H56" s="150"/>
      <c r="I56" s="151"/>
    </row>
    <row r="57" spans="1:9" x14ac:dyDescent="0.15">
      <c r="A57" s="81"/>
      <c r="B57" s="192">
        <v>9</v>
      </c>
      <c r="C57" s="32"/>
      <c r="D57" s="310"/>
      <c r="E57" s="311"/>
      <c r="F57" s="25" t="str">
        <f>IFERROR(VLOOKUP(D57,'Research library'!$E$3:$G$55, 2, FALSE), "&lt;-Select item")</f>
        <v>&lt;-Select item</v>
      </c>
      <c r="G57" s="142" t="str">
        <f>IFERROR(VLOOKUP(F57,'Research library'!$F$3:$G$55, 2, FALSE), " ")</f>
        <v xml:space="preserve"> </v>
      </c>
      <c r="H57" s="150"/>
      <c r="I57" s="151"/>
    </row>
    <row r="58" spans="1:9" x14ac:dyDescent="0.15">
      <c r="A58" s="81"/>
      <c r="B58" s="192">
        <v>10</v>
      </c>
      <c r="C58" s="32"/>
      <c r="D58" s="310"/>
      <c r="E58" s="311"/>
      <c r="F58" s="25" t="str">
        <f>IFERROR(VLOOKUP(D58,'Research library'!$E$3:$G$55, 2, FALSE), "&lt;-Select item")</f>
        <v>&lt;-Select item</v>
      </c>
      <c r="G58" s="142" t="str">
        <f>IFERROR(VLOOKUP(F58,'Research library'!$F$3:$G$55, 2, FALSE), " ")</f>
        <v xml:space="preserve"> </v>
      </c>
      <c r="H58" s="150"/>
      <c r="I58" s="151"/>
    </row>
    <row r="59" spans="1:9" x14ac:dyDescent="0.15">
      <c r="A59" s="81"/>
      <c r="B59" s="192">
        <v>11</v>
      </c>
      <c r="C59" s="32"/>
      <c r="D59" s="310"/>
      <c r="E59" s="311"/>
      <c r="F59" s="25" t="str">
        <f>IFERROR(VLOOKUP(D59,'Research library'!$E$3:$G$55, 2, FALSE), "&lt;-Select item")</f>
        <v>&lt;-Select item</v>
      </c>
      <c r="G59" s="142" t="str">
        <f>IFERROR(VLOOKUP(F59,'Research library'!$F$3:$G$55, 2, FALSE), " ")</f>
        <v xml:space="preserve"> </v>
      </c>
      <c r="H59" s="150"/>
      <c r="I59" s="151"/>
    </row>
    <row r="60" spans="1:9" x14ac:dyDescent="0.15">
      <c r="A60" s="81"/>
      <c r="B60" s="192">
        <v>12</v>
      </c>
      <c r="C60" s="32"/>
      <c r="D60" s="310"/>
      <c r="E60" s="311"/>
      <c r="F60" s="25" t="str">
        <f>IFERROR(VLOOKUP(D60,'Research library'!$E$3:$G$55, 2, FALSE), "&lt;-Select item")</f>
        <v>&lt;-Select item</v>
      </c>
      <c r="G60" s="142" t="str">
        <f>IFERROR(VLOOKUP(F60,'Research library'!$F$3:$G$55, 2, FALSE), " ")</f>
        <v xml:space="preserve"> </v>
      </c>
      <c r="H60" s="150"/>
      <c r="I60" s="151"/>
    </row>
    <row r="61" spans="1:9" x14ac:dyDescent="0.15">
      <c r="A61" s="81"/>
      <c r="B61" s="192">
        <v>13</v>
      </c>
      <c r="C61" s="32"/>
      <c r="D61" s="310"/>
      <c r="E61" s="311"/>
      <c r="F61" s="25" t="str">
        <f>IFERROR(VLOOKUP(D61,'Research library'!$E$3:$G$55, 2, FALSE), "&lt;-Select item")</f>
        <v>&lt;-Select item</v>
      </c>
      <c r="G61" s="142" t="str">
        <f>IFERROR(VLOOKUP(F61,'Research library'!$F$3:$G$55, 2, FALSE), " ")</f>
        <v xml:space="preserve"> </v>
      </c>
      <c r="H61" s="150"/>
      <c r="I61" s="151"/>
    </row>
    <row r="62" spans="1:9" x14ac:dyDescent="0.15">
      <c r="A62" s="81"/>
      <c r="B62" s="192">
        <v>14</v>
      </c>
      <c r="C62" s="32"/>
      <c r="D62" s="310"/>
      <c r="E62" s="311"/>
      <c r="F62" s="25" t="str">
        <f>IFERROR(VLOOKUP(D62,'Research library'!$E$3:$G$55, 2, FALSE), "&lt;-Select item")</f>
        <v>&lt;-Select item</v>
      </c>
      <c r="G62" s="142" t="str">
        <f>IFERROR(VLOOKUP(F62,'Research library'!$F$3:$G$55, 2, FALSE), " ")</f>
        <v xml:space="preserve"> </v>
      </c>
      <c r="H62" s="150"/>
      <c r="I62" s="151"/>
    </row>
    <row r="63" spans="1:9" s="3" customFormat="1" ht="13.5" customHeight="1" thickBot="1" x14ac:dyDescent="0.2">
      <c r="A63" s="81"/>
      <c r="B63" s="194">
        <v>15</v>
      </c>
      <c r="C63" s="85"/>
      <c r="D63" s="310"/>
      <c r="E63" s="311"/>
      <c r="F63" s="25" t="str">
        <f>IFERROR(VLOOKUP(D63,'Research library'!$E$3:$G$55, 2, FALSE), "&lt;-Select item")</f>
        <v>&lt;-Select item</v>
      </c>
      <c r="G63" s="142" t="str">
        <f>IFERROR(VLOOKUP(F63,'Research library'!$F$3:$G$55, 2, FALSE), " ")</f>
        <v xml:space="preserve"> </v>
      </c>
      <c r="H63" s="150"/>
      <c r="I63" s="152"/>
    </row>
    <row r="64" spans="1:9" s="11" customFormat="1" ht="15" thickBot="1" x14ac:dyDescent="0.2">
      <c r="A64" s="74"/>
      <c r="B64" s="290" t="s">
        <v>441</v>
      </c>
      <c r="C64" s="291"/>
      <c r="D64" s="291"/>
      <c r="E64" s="291"/>
      <c r="F64" s="291"/>
      <c r="G64" s="291"/>
      <c r="H64" s="204"/>
      <c r="I64" s="151"/>
    </row>
    <row r="65" spans="1:9" ht="16" thickBot="1" x14ac:dyDescent="0.25">
      <c r="A65" s="157"/>
      <c r="B65" s="158"/>
      <c r="C65" s="159"/>
      <c r="D65" s="324"/>
      <c r="E65" s="325"/>
      <c r="F65" s="160" t="s">
        <v>18</v>
      </c>
      <c r="G65" s="161">
        <f>SUM(G49:G64)</f>
        <v>0</v>
      </c>
      <c r="H65" s="204"/>
      <c r="I65" s="151"/>
    </row>
    <row r="66" spans="1:9" ht="15" thickTop="1" x14ac:dyDescent="0.15">
      <c r="A66" s="210"/>
      <c r="B66" s="210"/>
      <c r="C66" s="210"/>
      <c r="D66" s="210"/>
      <c r="E66" s="210"/>
      <c r="F66" s="210"/>
      <c r="G66" s="210"/>
      <c r="H66" s="210"/>
    </row>
  </sheetData>
  <mergeCells count="65">
    <mergeCell ref="A26:F26"/>
    <mergeCell ref="D7:E7"/>
    <mergeCell ref="D65:E65"/>
    <mergeCell ref="D59:E59"/>
    <mergeCell ref="D60:E60"/>
    <mergeCell ref="D61:E61"/>
    <mergeCell ref="D62:E62"/>
    <mergeCell ref="D63:E63"/>
    <mergeCell ref="D54:E54"/>
    <mergeCell ref="D55:E55"/>
    <mergeCell ref="D56:E56"/>
    <mergeCell ref="D57:E57"/>
    <mergeCell ref="D58:E58"/>
    <mergeCell ref="D49:E49"/>
    <mergeCell ref="D50:E50"/>
    <mergeCell ref="D51:E51"/>
    <mergeCell ref="D52:E52"/>
    <mergeCell ref="D53:E53"/>
    <mergeCell ref="D43:E43"/>
    <mergeCell ref="D45:E45"/>
    <mergeCell ref="D47:E47"/>
    <mergeCell ref="D48:E48"/>
    <mergeCell ref="D37:E37"/>
    <mergeCell ref="D38:E38"/>
    <mergeCell ref="D39:E39"/>
    <mergeCell ref="D40:E40"/>
    <mergeCell ref="D41:E41"/>
    <mergeCell ref="A27:B27"/>
    <mergeCell ref="A47:B47"/>
    <mergeCell ref="B64:G64"/>
    <mergeCell ref="B44:G44"/>
    <mergeCell ref="B24:G24"/>
    <mergeCell ref="D32:E32"/>
    <mergeCell ref="D33:E33"/>
    <mergeCell ref="D34:E34"/>
    <mergeCell ref="D35:E35"/>
    <mergeCell ref="D36:E36"/>
    <mergeCell ref="D27:E27"/>
    <mergeCell ref="D28:E28"/>
    <mergeCell ref="D29:E29"/>
    <mergeCell ref="D30:E30"/>
    <mergeCell ref="D31:E31"/>
    <mergeCell ref="D42:E42"/>
    <mergeCell ref="D25:E25"/>
    <mergeCell ref="D22:E22"/>
    <mergeCell ref="D12:E12"/>
    <mergeCell ref="D13:E13"/>
    <mergeCell ref="D14:E14"/>
    <mergeCell ref="D15:E15"/>
    <mergeCell ref="D16:E16"/>
    <mergeCell ref="D23:E23"/>
    <mergeCell ref="D17:E17"/>
    <mergeCell ref="D18:E18"/>
    <mergeCell ref="D19:E19"/>
    <mergeCell ref="D20:E20"/>
    <mergeCell ref="D21:E21"/>
    <mergeCell ref="A3:C3"/>
    <mergeCell ref="D3:G3"/>
    <mergeCell ref="A2:H2"/>
    <mergeCell ref="A7:B7"/>
    <mergeCell ref="A5:G5"/>
    <mergeCell ref="D8:E8"/>
    <mergeCell ref="D9:E9"/>
    <mergeCell ref="D10:E10"/>
    <mergeCell ref="D11:E11"/>
  </mergeCells>
  <dataValidations count="1">
    <dataValidation type="list" allowBlank="1" showInputMessage="1" showErrorMessage="1" sqref="H9:H23 H29:H43 H49:H63" xr:uid="{4710E054-6A35-4776-BE53-6EA639434CF0}">
      <formula1>"Yes,No,N/A"</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12578050-81A7-4F79-A0C5-A749897F38A7}">
          <x14:formula1>
            <xm:f>'Research library'!$E$4:$E$58</xm:f>
          </x14:formula1>
          <xm:sqref>D9:E23 D49:E63 D29:E43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2A66-A2BC-44DC-8CC4-267BAEDD6A81}">
  <sheetPr>
    <tabColor rgb="FFFF0000"/>
  </sheetPr>
  <dimension ref="A1:J67"/>
  <sheetViews>
    <sheetView tabSelected="1" topLeftCell="A14" workbookViewId="0">
      <selection activeCell="F16" sqref="F16:F24"/>
    </sheetView>
  </sheetViews>
  <sheetFormatPr baseColWidth="10" defaultColWidth="8.83203125" defaultRowHeight="14" x14ac:dyDescent="0.15"/>
  <cols>
    <col min="1" max="1" width="3" style="20" customWidth="1"/>
    <col min="2" max="3" width="3.6640625" customWidth="1"/>
    <col min="4" max="4" width="71.5" customWidth="1"/>
    <col min="5" max="5" width="51" style="23" customWidth="1"/>
    <col min="6" max="6" width="9" style="23" customWidth="1"/>
    <col min="7" max="7" width="9" style="9"/>
    <col min="8" max="8" width="10.83203125" customWidth="1"/>
  </cols>
  <sheetData>
    <row r="1" spans="1:10" s="105" customFormat="1" ht="25" x14ac:dyDescent="0.25">
      <c r="A1" s="334" t="s">
        <v>222</v>
      </c>
      <c r="B1" s="334"/>
      <c r="C1" s="334"/>
      <c r="D1" s="334"/>
      <c r="E1" s="334"/>
      <c r="F1" s="334"/>
      <c r="G1" s="334"/>
      <c r="H1" s="334"/>
    </row>
    <row r="2" spans="1:10" x14ac:dyDescent="0.15">
      <c r="A2" s="308" t="s">
        <v>46</v>
      </c>
      <c r="B2" s="308"/>
      <c r="C2" s="308"/>
      <c r="D2" s="308"/>
      <c r="E2" s="19"/>
      <c r="F2" s="19"/>
    </row>
    <row r="3" spans="1:10" x14ac:dyDescent="0.15">
      <c r="E3" s="22" t="s">
        <v>124</v>
      </c>
      <c r="F3" s="22" t="s">
        <v>125</v>
      </c>
      <c r="G3" s="6" t="s">
        <v>2</v>
      </c>
      <c r="H3" s="22" t="s">
        <v>43</v>
      </c>
    </row>
    <row r="4" spans="1:10" x14ac:dyDescent="0.15">
      <c r="A4" s="20">
        <v>1</v>
      </c>
      <c r="B4" s="254" t="s">
        <v>47</v>
      </c>
      <c r="C4" s="254"/>
      <c r="D4" s="254"/>
      <c r="E4" s="22" t="s">
        <v>143</v>
      </c>
      <c r="F4" s="22"/>
      <c r="G4" s="6"/>
      <c r="H4" s="1"/>
      <c r="I4" s="1"/>
      <c r="J4" s="1"/>
    </row>
    <row r="5" spans="1:10" x14ac:dyDescent="0.15">
      <c r="B5" s="1" t="s">
        <v>0</v>
      </c>
      <c r="C5" s="258" t="s">
        <v>455</v>
      </c>
      <c r="D5" s="258"/>
      <c r="E5" s="22" t="s">
        <v>454</v>
      </c>
      <c r="F5" s="22" t="s">
        <v>115</v>
      </c>
      <c r="G5" s="6">
        <v>4</v>
      </c>
      <c r="H5" s="1"/>
      <c r="I5" s="1"/>
      <c r="J5" s="1"/>
    </row>
    <row r="6" spans="1:10" x14ac:dyDescent="0.15">
      <c r="B6" s="1" t="s">
        <v>1</v>
      </c>
      <c r="C6" s="258" t="s">
        <v>49</v>
      </c>
      <c r="D6" s="258"/>
      <c r="E6" s="22" t="s">
        <v>153</v>
      </c>
      <c r="F6" s="22"/>
      <c r="G6" s="6"/>
      <c r="H6" s="1"/>
      <c r="I6" s="1"/>
      <c r="J6" s="1"/>
    </row>
    <row r="7" spans="1:10" s="5" customFormat="1" x14ac:dyDescent="0.15">
      <c r="A7" s="20"/>
      <c r="B7" s="1"/>
      <c r="C7" s="1" t="s">
        <v>41</v>
      </c>
      <c r="D7" s="1" t="s">
        <v>53</v>
      </c>
      <c r="E7" s="3" t="s">
        <v>132</v>
      </c>
      <c r="F7" s="34" t="s">
        <v>137</v>
      </c>
      <c r="G7" s="6">
        <v>3</v>
      </c>
      <c r="H7" s="1"/>
      <c r="I7" s="1"/>
      <c r="J7" s="1"/>
    </row>
    <row r="8" spans="1:10" s="5" customFormat="1" ht="30" x14ac:dyDescent="0.15">
      <c r="A8" s="20"/>
      <c r="B8" s="1"/>
      <c r="C8" s="1" t="s">
        <v>42</v>
      </c>
      <c r="D8" s="4" t="s">
        <v>54</v>
      </c>
      <c r="E8" s="21" t="s">
        <v>133</v>
      </c>
      <c r="F8" s="21" t="s">
        <v>138</v>
      </c>
      <c r="G8" s="6">
        <v>3</v>
      </c>
      <c r="H8" s="1"/>
      <c r="I8" s="1"/>
      <c r="J8" s="1"/>
    </row>
    <row r="9" spans="1:10" x14ac:dyDescent="0.15">
      <c r="B9" s="1" t="s">
        <v>3</v>
      </c>
      <c r="C9" s="258" t="s">
        <v>48</v>
      </c>
      <c r="D9" s="258"/>
      <c r="E9" s="3" t="s">
        <v>154</v>
      </c>
      <c r="F9" s="22"/>
      <c r="G9" s="6"/>
      <c r="H9" s="1"/>
      <c r="I9" s="1"/>
      <c r="J9" s="1"/>
    </row>
    <row r="10" spans="1:10" x14ac:dyDescent="0.15">
      <c r="B10" s="1"/>
      <c r="C10" s="1" t="s">
        <v>41</v>
      </c>
      <c r="D10" s="1" t="s">
        <v>55</v>
      </c>
      <c r="E10" s="3" t="s">
        <v>134</v>
      </c>
      <c r="F10" s="34" t="s">
        <v>139</v>
      </c>
      <c r="G10" s="6">
        <v>2</v>
      </c>
      <c r="H10" s="1"/>
      <c r="I10" s="1"/>
      <c r="J10" s="1"/>
    </row>
    <row r="11" spans="1:10" ht="30" x14ac:dyDescent="0.15">
      <c r="B11" s="1"/>
      <c r="C11" s="1" t="s">
        <v>42</v>
      </c>
      <c r="D11" s="4" t="s">
        <v>56</v>
      </c>
      <c r="E11" s="21" t="s">
        <v>435</v>
      </c>
      <c r="F11" s="21" t="s">
        <v>140</v>
      </c>
      <c r="G11" s="6">
        <v>2</v>
      </c>
      <c r="H11" s="1"/>
      <c r="I11" s="1"/>
      <c r="J11" s="1"/>
    </row>
    <row r="12" spans="1:10" ht="32.25" customHeight="1" x14ac:dyDescent="0.15">
      <c r="B12" s="1" t="s">
        <v>5</v>
      </c>
      <c r="C12" s="259" t="s">
        <v>57</v>
      </c>
      <c r="D12" s="259"/>
      <c r="E12" s="21" t="s">
        <v>135</v>
      </c>
      <c r="F12" s="21" t="s">
        <v>110</v>
      </c>
      <c r="G12" s="6">
        <v>1.5</v>
      </c>
      <c r="H12" s="1"/>
      <c r="I12" s="1"/>
      <c r="J12" s="1"/>
    </row>
    <row r="13" spans="1:10" ht="43" customHeight="1" x14ac:dyDescent="0.15">
      <c r="B13" s="1" t="s">
        <v>6</v>
      </c>
      <c r="C13" s="259" t="s">
        <v>58</v>
      </c>
      <c r="D13" s="259"/>
      <c r="E13" s="21" t="s">
        <v>136</v>
      </c>
      <c r="F13" s="21" t="s">
        <v>141</v>
      </c>
      <c r="G13" s="6">
        <v>1</v>
      </c>
      <c r="H13" s="1"/>
      <c r="I13" s="1"/>
      <c r="J13" s="1"/>
    </row>
    <row r="14" spans="1:10" x14ac:dyDescent="0.15">
      <c r="B14" s="1"/>
      <c r="C14" s="1"/>
      <c r="D14" s="1"/>
      <c r="E14" s="22"/>
      <c r="F14" s="22"/>
      <c r="G14" s="6"/>
      <c r="H14" s="1"/>
      <c r="I14" s="1"/>
      <c r="J14" s="1"/>
    </row>
    <row r="15" spans="1:10" ht="15" x14ac:dyDescent="0.15">
      <c r="A15" s="20">
        <v>2</v>
      </c>
      <c r="B15" s="254" t="s">
        <v>59</v>
      </c>
      <c r="C15" s="254"/>
      <c r="D15" s="254"/>
      <c r="E15" s="18" t="s">
        <v>142</v>
      </c>
      <c r="F15" s="22"/>
      <c r="G15" s="6"/>
      <c r="H15" s="1"/>
      <c r="I15" s="1"/>
      <c r="J15" s="1"/>
    </row>
    <row r="16" spans="1:10" ht="15" x14ac:dyDescent="0.15">
      <c r="B16" s="1" t="s">
        <v>0</v>
      </c>
      <c r="C16" s="258" t="s">
        <v>60</v>
      </c>
      <c r="D16" s="258"/>
      <c r="E16" s="31" t="s">
        <v>145</v>
      </c>
      <c r="F16" s="35" t="s">
        <v>116</v>
      </c>
      <c r="G16" s="6">
        <v>3</v>
      </c>
      <c r="H16" s="1"/>
      <c r="I16" s="1"/>
      <c r="J16" s="1"/>
    </row>
    <row r="17" spans="1:10" ht="15" x14ac:dyDescent="0.15">
      <c r="B17" s="34" t="s">
        <v>1</v>
      </c>
      <c r="C17" s="258" t="s">
        <v>61</v>
      </c>
      <c r="D17" s="258"/>
      <c r="E17" s="31" t="s">
        <v>146</v>
      </c>
      <c r="F17" s="35" t="s">
        <v>120</v>
      </c>
      <c r="G17" s="6">
        <v>1.5</v>
      </c>
      <c r="H17" s="1"/>
      <c r="I17" s="1"/>
      <c r="J17" s="1"/>
    </row>
    <row r="18" spans="1:10" ht="15" x14ac:dyDescent="0.15">
      <c r="B18" s="34" t="s">
        <v>3</v>
      </c>
      <c r="C18" s="258" t="s">
        <v>62</v>
      </c>
      <c r="D18" s="258"/>
      <c r="E18" s="31" t="s">
        <v>147</v>
      </c>
      <c r="F18" s="102" t="s">
        <v>117</v>
      </c>
      <c r="G18" s="6">
        <v>1.5</v>
      </c>
      <c r="H18" s="1"/>
      <c r="I18" s="1"/>
      <c r="J18" s="1"/>
    </row>
    <row r="19" spans="1:10" ht="15" x14ac:dyDescent="0.15">
      <c r="B19" s="34" t="s">
        <v>5</v>
      </c>
      <c r="C19" s="258" t="s">
        <v>63</v>
      </c>
      <c r="D19" s="258"/>
      <c r="E19" s="31" t="s">
        <v>148</v>
      </c>
      <c r="F19" s="102" t="s">
        <v>109</v>
      </c>
      <c r="G19" s="6">
        <v>1.5</v>
      </c>
      <c r="H19" s="1"/>
      <c r="I19" s="1"/>
      <c r="J19" s="1"/>
    </row>
    <row r="20" spans="1:10" ht="15" x14ac:dyDescent="0.15">
      <c r="B20" s="34" t="s">
        <v>6</v>
      </c>
      <c r="C20" s="258" t="s">
        <v>64</v>
      </c>
      <c r="D20" s="258"/>
      <c r="E20" s="31" t="s">
        <v>149</v>
      </c>
      <c r="F20" s="102" t="s">
        <v>118</v>
      </c>
      <c r="G20" s="6">
        <v>1.5</v>
      </c>
      <c r="H20" s="1"/>
      <c r="I20" s="1"/>
      <c r="J20" s="1"/>
    </row>
    <row r="21" spans="1:10" ht="15" x14ac:dyDescent="0.15">
      <c r="B21" s="34" t="s">
        <v>7</v>
      </c>
      <c r="C21" s="258" t="s">
        <v>65</v>
      </c>
      <c r="D21" s="258"/>
      <c r="E21" s="31" t="s">
        <v>150</v>
      </c>
      <c r="F21" s="102" t="s">
        <v>119</v>
      </c>
      <c r="G21" s="6">
        <v>1.5</v>
      </c>
      <c r="H21" s="1"/>
      <c r="I21" s="1"/>
      <c r="J21" s="1"/>
    </row>
    <row r="22" spans="1:10" ht="15" x14ac:dyDescent="0.15">
      <c r="B22" s="34" t="s">
        <v>8</v>
      </c>
      <c r="C22" s="258" t="s">
        <v>213</v>
      </c>
      <c r="D22" s="258"/>
      <c r="E22" s="31" t="s">
        <v>212</v>
      </c>
      <c r="F22" s="102" t="s">
        <v>111</v>
      </c>
      <c r="G22" s="6">
        <v>1</v>
      </c>
      <c r="H22" s="1"/>
      <c r="I22" s="1"/>
      <c r="J22" s="1"/>
    </row>
    <row r="23" spans="1:10" ht="31.5" customHeight="1" x14ac:dyDescent="0.15">
      <c r="B23" s="34" t="s">
        <v>44</v>
      </c>
      <c r="C23" s="259" t="s">
        <v>67</v>
      </c>
      <c r="D23" s="259"/>
      <c r="E23" s="21" t="s">
        <v>151</v>
      </c>
      <c r="F23" s="102" t="s">
        <v>128</v>
      </c>
      <c r="G23" s="6">
        <v>0.5</v>
      </c>
      <c r="H23" s="4" t="s">
        <v>66</v>
      </c>
      <c r="I23" s="1"/>
      <c r="J23" s="1"/>
    </row>
    <row r="24" spans="1:10" ht="15" x14ac:dyDescent="0.15">
      <c r="B24" s="34" t="s">
        <v>41</v>
      </c>
      <c r="C24" s="258" t="s">
        <v>68</v>
      </c>
      <c r="D24" s="258"/>
      <c r="E24" s="34" t="s">
        <v>152</v>
      </c>
      <c r="F24" s="102" t="s">
        <v>144</v>
      </c>
      <c r="G24" s="6">
        <v>1</v>
      </c>
      <c r="H24" s="1"/>
      <c r="I24" s="1"/>
      <c r="J24" s="1"/>
    </row>
    <row r="25" spans="1:10" x14ac:dyDescent="0.15">
      <c r="B25" s="1"/>
      <c r="C25" s="1"/>
      <c r="D25" s="1"/>
      <c r="E25" s="22"/>
      <c r="F25" s="22"/>
      <c r="G25" s="6"/>
      <c r="H25" s="1"/>
      <c r="I25" s="1"/>
      <c r="J25" s="1"/>
    </row>
    <row r="26" spans="1:10" x14ac:dyDescent="0.15">
      <c r="A26" s="30">
        <v>3</v>
      </c>
      <c r="B26" s="254" t="s">
        <v>69</v>
      </c>
      <c r="C26" s="254"/>
      <c r="D26" s="254"/>
      <c r="E26" s="34" t="s">
        <v>155</v>
      </c>
      <c r="F26" s="22"/>
      <c r="G26" s="6"/>
      <c r="H26" s="1"/>
      <c r="I26" s="1"/>
      <c r="J26" s="1"/>
    </row>
    <row r="27" spans="1:10" ht="15" x14ac:dyDescent="0.15">
      <c r="B27" s="1" t="s">
        <v>0</v>
      </c>
      <c r="C27" s="258" t="s">
        <v>70</v>
      </c>
      <c r="D27" s="258"/>
      <c r="E27" s="31" t="s">
        <v>163</v>
      </c>
      <c r="F27" s="35" t="s">
        <v>122</v>
      </c>
      <c r="G27" s="6">
        <v>1.5</v>
      </c>
      <c r="H27" s="1"/>
      <c r="I27" s="1"/>
      <c r="J27" s="1"/>
    </row>
    <row r="28" spans="1:10" ht="15" x14ac:dyDescent="0.15">
      <c r="B28" s="1" t="s">
        <v>1</v>
      </c>
      <c r="C28" s="258" t="s">
        <v>71</v>
      </c>
      <c r="D28" s="258"/>
      <c r="E28" s="31" t="s">
        <v>164</v>
      </c>
      <c r="F28" s="35" t="s">
        <v>113</v>
      </c>
      <c r="G28" s="6">
        <v>1.5</v>
      </c>
      <c r="H28" s="1"/>
      <c r="I28" s="1"/>
      <c r="J28" s="1"/>
    </row>
    <row r="29" spans="1:10" ht="15" x14ac:dyDescent="0.15">
      <c r="B29" s="1" t="s">
        <v>3</v>
      </c>
      <c r="C29" s="258" t="s">
        <v>72</v>
      </c>
      <c r="D29" s="258"/>
      <c r="E29" s="31" t="s">
        <v>165</v>
      </c>
      <c r="F29" s="35" t="s">
        <v>112</v>
      </c>
      <c r="G29" s="6">
        <v>1.5</v>
      </c>
      <c r="H29" s="1"/>
      <c r="I29" s="1"/>
      <c r="J29" s="1"/>
    </row>
    <row r="30" spans="1:10" ht="15" customHeight="1" x14ac:dyDescent="0.15">
      <c r="B30" s="1" t="s">
        <v>5</v>
      </c>
      <c r="C30" s="259" t="s">
        <v>73</v>
      </c>
      <c r="D30" s="259"/>
      <c r="E30" s="21" t="s">
        <v>166</v>
      </c>
      <c r="F30" s="21" t="s">
        <v>126</v>
      </c>
      <c r="G30" s="6">
        <v>1</v>
      </c>
      <c r="H30" s="4" t="s">
        <v>74</v>
      </c>
      <c r="I30" s="1"/>
      <c r="J30" s="1"/>
    </row>
    <row r="31" spans="1:10" ht="31.5" customHeight="1" x14ac:dyDescent="0.15">
      <c r="B31" s="1" t="s">
        <v>6</v>
      </c>
      <c r="C31" s="259" t="s">
        <v>75</v>
      </c>
      <c r="D31" s="259"/>
      <c r="E31" s="21" t="s">
        <v>156</v>
      </c>
      <c r="F31" s="21"/>
      <c r="G31" s="6"/>
      <c r="H31" s="1"/>
      <c r="I31" s="1"/>
      <c r="J31" s="1"/>
    </row>
    <row r="32" spans="1:10" ht="15" x14ac:dyDescent="0.15">
      <c r="B32" s="1"/>
      <c r="C32" s="1" t="s">
        <v>41</v>
      </c>
      <c r="D32" s="1" t="s">
        <v>76</v>
      </c>
      <c r="E32" s="31" t="s">
        <v>157</v>
      </c>
      <c r="F32" s="35" t="s">
        <v>160</v>
      </c>
      <c r="G32" s="6">
        <v>1</v>
      </c>
      <c r="H32" s="1"/>
      <c r="I32" s="1"/>
      <c r="J32" s="1"/>
    </row>
    <row r="33" spans="1:10" ht="15" x14ac:dyDescent="0.15">
      <c r="B33" s="1"/>
      <c r="C33" s="1" t="s">
        <v>42</v>
      </c>
      <c r="D33" s="1" t="s">
        <v>77</v>
      </c>
      <c r="E33" s="31" t="s">
        <v>158</v>
      </c>
      <c r="F33" s="35" t="s">
        <v>161</v>
      </c>
      <c r="G33" s="6">
        <v>1</v>
      </c>
      <c r="H33" s="1"/>
      <c r="I33" s="1"/>
      <c r="J33" s="1"/>
    </row>
    <row r="34" spans="1:10" ht="15" x14ac:dyDescent="0.15">
      <c r="B34" s="1"/>
      <c r="C34" s="1" t="s">
        <v>50</v>
      </c>
      <c r="D34" s="1" t="s">
        <v>78</v>
      </c>
      <c r="E34" s="31" t="s">
        <v>159</v>
      </c>
      <c r="F34" s="35" t="s">
        <v>162</v>
      </c>
      <c r="G34" s="6">
        <v>0.5</v>
      </c>
      <c r="H34" s="1"/>
      <c r="I34" s="1"/>
      <c r="J34" s="1"/>
    </row>
    <row r="35" spans="1:10" x14ac:dyDescent="0.15">
      <c r="B35" s="1"/>
      <c r="C35" s="1"/>
      <c r="D35" s="1"/>
      <c r="E35" s="22"/>
      <c r="F35" s="22"/>
      <c r="G35" s="6"/>
      <c r="H35" s="1"/>
      <c r="I35" s="1"/>
      <c r="J35" s="1"/>
    </row>
    <row r="36" spans="1:10" x14ac:dyDescent="0.15">
      <c r="A36" s="20">
        <v>4</v>
      </c>
      <c r="B36" s="254" t="s">
        <v>79</v>
      </c>
      <c r="C36" s="254"/>
      <c r="D36" s="254"/>
      <c r="E36" s="34" t="s">
        <v>167</v>
      </c>
      <c r="F36" s="22"/>
      <c r="G36" s="6"/>
      <c r="H36" s="1"/>
      <c r="I36" s="1"/>
      <c r="J36" s="1"/>
    </row>
    <row r="37" spans="1:10" x14ac:dyDescent="0.15">
      <c r="B37" s="1" t="s">
        <v>0</v>
      </c>
      <c r="C37" s="258" t="s">
        <v>80</v>
      </c>
      <c r="D37" s="258"/>
      <c r="E37" s="31" t="s">
        <v>168</v>
      </c>
      <c r="F37" s="31"/>
      <c r="G37" s="6"/>
      <c r="H37" s="1"/>
      <c r="I37" s="1"/>
      <c r="J37" s="1"/>
    </row>
    <row r="38" spans="1:10" x14ac:dyDescent="0.15">
      <c r="B38" s="1"/>
      <c r="C38" s="1" t="s">
        <v>41</v>
      </c>
      <c r="D38" s="1" t="s">
        <v>81</v>
      </c>
      <c r="E38" s="31" t="s">
        <v>171</v>
      </c>
      <c r="F38" s="34" t="s">
        <v>169</v>
      </c>
      <c r="G38" s="6">
        <v>0.5</v>
      </c>
      <c r="H38" s="1"/>
      <c r="I38" s="1"/>
      <c r="J38" s="1"/>
    </row>
    <row r="39" spans="1:10" x14ac:dyDescent="0.15">
      <c r="B39" s="1"/>
      <c r="C39" s="1" t="s">
        <v>42</v>
      </c>
      <c r="D39" s="1" t="s">
        <v>82</v>
      </c>
      <c r="E39" s="31" t="s">
        <v>170</v>
      </c>
      <c r="F39" s="34" t="s">
        <v>172</v>
      </c>
      <c r="G39" s="6">
        <v>1</v>
      </c>
      <c r="H39" s="1"/>
      <c r="I39" s="1"/>
      <c r="J39" s="1"/>
    </row>
    <row r="40" spans="1:10" x14ac:dyDescent="0.15">
      <c r="B40" s="1"/>
      <c r="C40" s="1" t="s">
        <v>50</v>
      </c>
      <c r="D40" s="1" t="s">
        <v>83</v>
      </c>
      <c r="E40" s="31" t="s">
        <v>173</v>
      </c>
      <c r="F40" s="34" t="s">
        <v>174</v>
      </c>
      <c r="G40" s="6">
        <v>0.25</v>
      </c>
      <c r="H40" s="1"/>
      <c r="I40" s="1"/>
      <c r="J40" s="1"/>
    </row>
    <row r="41" spans="1:10" x14ac:dyDescent="0.15">
      <c r="B41" s="1"/>
      <c r="C41" s="1" t="s">
        <v>51</v>
      </c>
      <c r="D41" s="1" t="s">
        <v>84</v>
      </c>
      <c r="E41" s="31" t="s">
        <v>175</v>
      </c>
      <c r="F41" s="34" t="s">
        <v>176</v>
      </c>
      <c r="G41" s="6">
        <v>4</v>
      </c>
      <c r="H41" s="1"/>
      <c r="I41" s="1"/>
      <c r="J41" s="1"/>
    </row>
    <row r="42" spans="1:10" x14ac:dyDescent="0.15">
      <c r="B42" s="1"/>
      <c r="C42" s="1" t="s">
        <v>52</v>
      </c>
      <c r="D42" s="1" t="s">
        <v>87</v>
      </c>
      <c r="E42" s="31" t="s">
        <v>177</v>
      </c>
      <c r="F42" s="34" t="s">
        <v>178</v>
      </c>
      <c r="G42" s="6">
        <v>1</v>
      </c>
      <c r="H42" s="1"/>
      <c r="I42" s="1"/>
      <c r="J42" s="1"/>
    </row>
    <row r="43" spans="1:10" x14ac:dyDescent="0.15">
      <c r="B43" s="1"/>
      <c r="C43" s="1" t="s">
        <v>85</v>
      </c>
      <c r="D43" s="1" t="s">
        <v>88</v>
      </c>
      <c r="E43" s="31" t="s">
        <v>179</v>
      </c>
      <c r="F43" s="34" t="s">
        <v>180</v>
      </c>
      <c r="G43" s="6">
        <v>0.5</v>
      </c>
      <c r="H43" s="1"/>
      <c r="I43" s="1"/>
      <c r="J43" s="1"/>
    </row>
    <row r="44" spans="1:10" x14ac:dyDescent="0.15">
      <c r="B44" s="1"/>
      <c r="C44" s="1" t="s">
        <v>86</v>
      </c>
      <c r="D44" s="1" t="s">
        <v>183</v>
      </c>
      <c r="E44" s="31" t="s">
        <v>181</v>
      </c>
      <c r="F44" s="34" t="s">
        <v>182</v>
      </c>
      <c r="G44" s="6">
        <v>0.25</v>
      </c>
      <c r="H44" s="1"/>
      <c r="I44" s="1"/>
      <c r="J44" s="1"/>
    </row>
    <row r="45" spans="1:10" x14ac:dyDescent="0.15">
      <c r="B45" s="1" t="s">
        <v>1</v>
      </c>
      <c r="C45" s="258" t="s">
        <v>89</v>
      </c>
      <c r="D45" s="258"/>
      <c r="E45" s="31" t="s">
        <v>184</v>
      </c>
      <c r="F45" s="31"/>
      <c r="G45" s="6"/>
      <c r="H45" s="1"/>
      <c r="I45" s="1"/>
      <c r="J45" s="1"/>
    </row>
    <row r="46" spans="1:10" x14ac:dyDescent="0.15">
      <c r="B46" s="1"/>
      <c r="C46" s="1" t="s">
        <v>41</v>
      </c>
      <c r="D46" s="1" t="s">
        <v>90</v>
      </c>
      <c r="E46" s="31" t="s">
        <v>186</v>
      </c>
      <c r="F46" s="34" t="s">
        <v>192</v>
      </c>
      <c r="G46" s="6">
        <v>2</v>
      </c>
      <c r="H46" s="1"/>
      <c r="I46" s="1"/>
      <c r="J46" s="1"/>
    </row>
    <row r="47" spans="1:10" ht="30" x14ac:dyDescent="0.15">
      <c r="B47" s="1"/>
      <c r="C47" s="1" t="s">
        <v>42</v>
      </c>
      <c r="D47" s="1" t="s">
        <v>91</v>
      </c>
      <c r="E47" s="34" t="s">
        <v>187</v>
      </c>
      <c r="F47" s="34" t="s">
        <v>193</v>
      </c>
      <c r="G47" s="6">
        <v>0.25</v>
      </c>
      <c r="H47" s="12" t="s">
        <v>114</v>
      </c>
      <c r="I47" s="10"/>
      <c r="J47" s="10"/>
    </row>
    <row r="48" spans="1:10" ht="30" x14ac:dyDescent="0.15">
      <c r="B48" s="1"/>
      <c r="C48" s="1" t="s">
        <v>50</v>
      </c>
      <c r="D48" s="1" t="s">
        <v>92</v>
      </c>
      <c r="E48" s="34" t="s">
        <v>188</v>
      </c>
      <c r="F48" s="34" t="s">
        <v>194</v>
      </c>
      <c r="G48" s="6">
        <v>0.5</v>
      </c>
      <c r="H48" s="12" t="s">
        <v>114</v>
      </c>
      <c r="I48" s="10"/>
      <c r="J48" s="10"/>
    </row>
    <row r="49" spans="1:10" ht="30" customHeight="1" x14ac:dyDescent="0.15">
      <c r="B49" s="1" t="s">
        <v>3</v>
      </c>
      <c r="C49" s="259" t="s">
        <v>93</v>
      </c>
      <c r="D49" s="259"/>
      <c r="E49" s="21" t="s">
        <v>189</v>
      </c>
      <c r="F49" s="34" t="s">
        <v>195</v>
      </c>
      <c r="G49" s="6">
        <v>2</v>
      </c>
      <c r="H49" s="1"/>
      <c r="I49" s="1"/>
      <c r="J49" s="1"/>
    </row>
    <row r="50" spans="1:10" ht="30" customHeight="1" x14ac:dyDescent="0.15">
      <c r="B50" s="1" t="s">
        <v>5</v>
      </c>
      <c r="C50" s="259" t="s">
        <v>94</v>
      </c>
      <c r="D50" s="259"/>
      <c r="E50" s="21" t="s">
        <v>185</v>
      </c>
      <c r="F50" s="34" t="s">
        <v>196</v>
      </c>
      <c r="G50" s="6">
        <v>1.5</v>
      </c>
      <c r="H50" s="1"/>
      <c r="I50" s="1"/>
      <c r="J50" s="1"/>
    </row>
    <row r="51" spans="1:10" ht="29.25" customHeight="1" x14ac:dyDescent="0.15">
      <c r="B51" s="1" t="s">
        <v>6</v>
      </c>
      <c r="C51" s="259" t="s">
        <v>95</v>
      </c>
      <c r="D51" s="259"/>
      <c r="E51" s="21" t="s">
        <v>190</v>
      </c>
      <c r="F51" s="34" t="s">
        <v>197</v>
      </c>
      <c r="G51" s="6">
        <v>2</v>
      </c>
      <c r="H51" s="1"/>
      <c r="I51" s="1"/>
      <c r="J51" s="1"/>
    </row>
    <row r="52" spans="1:10" ht="30.75" customHeight="1" x14ac:dyDescent="0.15">
      <c r="B52" s="1" t="s">
        <v>7</v>
      </c>
      <c r="C52" s="259" t="s">
        <v>96</v>
      </c>
      <c r="D52" s="259"/>
      <c r="E52" s="21" t="s">
        <v>191</v>
      </c>
      <c r="F52" s="34" t="s">
        <v>198</v>
      </c>
      <c r="G52" s="6">
        <v>2</v>
      </c>
      <c r="H52" s="1"/>
      <c r="I52" s="1"/>
      <c r="J52" s="1"/>
    </row>
    <row r="53" spans="1:10" x14ac:dyDescent="0.15">
      <c r="B53" s="1"/>
      <c r="C53" s="1"/>
      <c r="D53" s="1"/>
      <c r="E53" s="22"/>
      <c r="F53" s="22"/>
      <c r="G53" s="6"/>
      <c r="H53" s="1"/>
      <c r="I53" s="1"/>
      <c r="J53" s="1"/>
    </row>
    <row r="54" spans="1:10" x14ac:dyDescent="0.15">
      <c r="A54" s="20">
        <v>5</v>
      </c>
      <c r="B54" s="254" t="s">
        <v>97</v>
      </c>
      <c r="C54" s="254"/>
      <c r="D54" s="254"/>
      <c r="E54" s="34" t="s">
        <v>199</v>
      </c>
      <c r="F54" s="22"/>
      <c r="G54" s="6"/>
      <c r="H54" s="1"/>
      <c r="I54" s="1"/>
      <c r="J54" s="1"/>
    </row>
    <row r="55" spans="1:10" ht="15" x14ac:dyDescent="0.15">
      <c r="B55" s="1" t="s">
        <v>0</v>
      </c>
      <c r="C55" s="259" t="s">
        <v>98</v>
      </c>
      <c r="D55" s="259"/>
      <c r="E55" s="21" t="s">
        <v>202</v>
      </c>
      <c r="F55" s="21" t="s">
        <v>123</v>
      </c>
      <c r="G55" s="6">
        <v>0.25</v>
      </c>
      <c r="H55" s="1" t="s">
        <v>99</v>
      </c>
      <c r="I55" s="1"/>
      <c r="J55" s="1"/>
    </row>
    <row r="56" spans="1:10" ht="15" x14ac:dyDescent="0.15">
      <c r="B56" s="1" t="s">
        <v>1</v>
      </c>
      <c r="C56" s="259" t="s">
        <v>100</v>
      </c>
      <c r="D56" s="259"/>
      <c r="E56" s="21" t="s">
        <v>201</v>
      </c>
      <c r="F56" s="21" t="s">
        <v>129</v>
      </c>
      <c r="G56" s="6">
        <v>0.25</v>
      </c>
      <c r="H56" s="1" t="s">
        <v>101</v>
      </c>
      <c r="I56" s="1"/>
      <c r="J56" s="1"/>
    </row>
    <row r="57" spans="1:10" ht="45" customHeight="1" x14ac:dyDescent="0.15">
      <c r="B57" s="1" t="s">
        <v>3</v>
      </c>
      <c r="C57" s="259" t="s">
        <v>102</v>
      </c>
      <c r="D57" s="259"/>
      <c r="E57" s="21" t="s">
        <v>200</v>
      </c>
      <c r="F57" s="21" t="s">
        <v>130</v>
      </c>
      <c r="G57" s="6">
        <v>1</v>
      </c>
      <c r="H57" s="4" t="s">
        <v>105</v>
      </c>
      <c r="I57" s="1"/>
      <c r="J57" s="1"/>
    </row>
    <row r="58" spans="1:10" ht="31.5" customHeight="1" x14ac:dyDescent="0.15">
      <c r="B58" s="1" t="s">
        <v>5</v>
      </c>
      <c r="C58" s="259" t="s">
        <v>103</v>
      </c>
      <c r="D58" s="259"/>
      <c r="E58" s="21" t="s">
        <v>203</v>
      </c>
      <c r="F58" s="21" t="s">
        <v>131</v>
      </c>
      <c r="G58" s="6">
        <v>2</v>
      </c>
      <c r="H58" s="1"/>
      <c r="I58" s="1"/>
      <c r="J58" s="1"/>
    </row>
    <row r="59" spans="1:10" ht="30" customHeight="1" x14ac:dyDescent="0.15">
      <c r="B59" s="1" t="s">
        <v>6</v>
      </c>
      <c r="C59" s="259" t="s">
        <v>450</v>
      </c>
      <c r="D59" s="259"/>
      <c r="E59" s="21" t="s">
        <v>204</v>
      </c>
      <c r="F59" s="21" t="s">
        <v>206</v>
      </c>
      <c r="G59" s="6">
        <v>2</v>
      </c>
      <c r="H59" s="1"/>
      <c r="I59" s="1"/>
      <c r="J59" s="1"/>
    </row>
    <row r="60" spans="1:10" ht="32.25" customHeight="1" x14ac:dyDescent="0.15">
      <c r="B60" s="1" t="s">
        <v>7</v>
      </c>
      <c r="C60" s="259" t="s">
        <v>205</v>
      </c>
      <c r="D60" s="259"/>
      <c r="E60" s="21" t="s">
        <v>211</v>
      </c>
      <c r="F60" s="21" t="s">
        <v>207</v>
      </c>
      <c r="G60" s="6">
        <v>0.1</v>
      </c>
      <c r="H60" s="1" t="s">
        <v>104</v>
      </c>
      <c r="I60" s="1"/>
      <c r="J60" s="1"/>
    </row>
    <row r="62" spans="1:10" ht="15" x14ac:dyDescent="0.15">
      <c r="A62" s="254" t="s">
        <v>447</v>
      </c>
      <c r="B62" s="254"/>
      <c r="C62" s="254"/>
      <c r="D62" s="206" t="s">
        <v>323</v>
      </c>
      <c r="E62" s="102" t="s">
        <v>323</v>
      </c>
    </row>
    <row r="63" spans="1:10" x14ac:dyDescent="0.15">
      <c r="A63" s="254" t="s">
        <v>448</v>
      </c>
      <c r="B63" s="254"/>
      <c r="C63" s="254"/>
      <c r="D63" s="254"/>
      <c r="E63" s="254"/>
    </row>
    <row r="64" spans="1:10" x14ac:dyDescent="0.15">
      <c r="A64" s="254"/>
      <c r="B64" s="254"/>
      <c r="C64" s="254"/>
      <c r="D64" s="254"/>
      <c r="E64" s="254"/>
    </row>
    <row r="65" spans="1:5" x14ac:dyDescent="0.15">
      <c r="A65" s="254"/>
      <c r="B65" s="254"/>
      <c r="C65" s="254"/>
      <c r="D65" s="254"/>
      <c r="E65" s="254"/>
    </row>
    <row r="66" spans="1:5" x14ac:dyDescent="0.15">
      <c r="A66" s="254"/>
      <c r="B66" s="254"/>
      <c r="C66" s="254"/>
      <c r="D66" s="254"/>
      <c r="E66" s="254"/>
    </row>
    <row r="67" spans="1:5" x14ac:dyDescent="0.15">
      <c r="A67" s="254"/>
      <c r="B67" s="254"/>
      <c r="C67" s="254"/>
      <c r="D67" s="254"/>
      <c r="E67" s="254"/>
    </row>
  </sheetData>
  <sheetProtection algorithmName="SHA-512" hashValue="1Jbm9ITiz9w71hBYr4zsHd6IT8g2fEIH/r7TX2Wx2xZ5JRovpijMQW5pOqmit6yLA1sZNU3tIJmyJ9w8d9zVLA==" saltValue="YHMHHsyeB8TEw/cyu27lEA==" spinCount="100000" sheet="1" objects="1" scenarios="1"/>
  <mergeCells count="44">
    <mergeCell ref="C23:D23"/>
    <mergeCell ref="C24:D24"/>
    <mergeCell ref="C16:D16"/>
    <mergeCell ref="C17:D17"/>
    <mergeCell ref="C18:D18"/>
    <mergeCell ref="C19:D19"/>
    <mergeCell ref="C21:D21"/>
    <mergeCell ref="C60:D60"/>
    <mergeCell ref="C27:D27"/>
    <mergeCell ref="C28:D28"/>
    <mergeCell ref="C55:D55"/>
    <mergeCell ref="C29:D29"/>
    <mergeCell ref="C30:D30"/>
    <mergeCell ref="C31:D31"/>
    <mergeCell ref="C37:D37"/>
    <mergeCell ref="C49:D49"/>
    <mergeCell ref="C45:D45"/>
    <mergeCell ref="C50:D50"/>
    <mergeCell ref="C51:D51"/>
    <mergeCell ref="C52:D52"/>
    <mergeCell ref="B54:D54"/>
    <mergeCell ref="B36:D36"/>
    <mergeCell ref="A1:H1"/>
    <mergeCell ref="C56:D56"/>
    <mergeCell ref="C57:D57"/>
    <mergeCell ref="C58:D58"/>
    <mergeCell ref="C59:D59"/>
    <mergeCell ref="A2:D2"/>
    <mergeCell ref="C5:D5"/>
    <mergeCell ref="C6:D6"/>
    <mergeCell ref="C9:D9"/>
    <mergeCell ref="C12:D12"/>
    <mergeCell ref="B15:D15"/>
    <mergeCell ref="B26:D26"/>
    <mergeCell ref="B4:D4"/>
    <mergeCell ref="C20:D20"/>
    <mergeCell ref="C13:D13"/>
    <mergeCell ref="C22:D22"/>
    <mergeCell ref="A67:E67"/>
    <mergeCell ref="A62:C62"/>
    <mergeCell ref="A63:E63"/>
    <mergeCell ref="A64:E64"/>
    <mergeCell ref="A65:E65"/>
    <mergeCell ref="A66:E66"/>
  </mergeCells>
  <phoneticPr fontId="12" type="noConversion"/>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DB75-E916-4CCB-A9FB-571856398C52}">
  <sheetPr>
    <tabColor rgb="FFFF0000"/>
  </sheetPr>
  <dimension ref="A1:H79"/>
  <sheetViews>
    <sheetView topLeftCell="A67" zoomScale="85" zoomScaleNormal="85" workbookViewId="0">
      <selection activeCell="A79" sqref="A79:XFD153"/>
    </sheetView>
  </sheetViews>
  <sheetFormatPr baseColWidth="10" defaultColWidth="8.83203125" defaultRowHeight="14" x14ac:dyDescent="0.15"/>
  <cols>
    <col min="1" max="1" width="2.83203125" customWidth="1"/>
    <col min="2" max="2" width="4.33203125" customWidth="1"/>
    <col min="3" max="3" width="65.6640625" style="8" customWidth="1"/>
    <col min="4" max="4" width="39.6640625" style="17" customWidth="1"/>
    <col min="5" max="5" width="10.83203125" style="2" bestFit="1" customWidth="1"/>
    <col min="6" max="6" width="9" style="9"/>
    <col min="7" max="7" width="14" style="139" customWidth="1"/>
    <col min="8" max="8" width="45.1640625" customWidth="1"/>
  </cols>
  <sheetData>
    <row r="1" spans="1:8" s="139" customFormat="1" ht="15" thickBot="1" x14ac:dyDescent="0.2">
      <c r="A1" s="338"/>
      <c r="B1" s="338"/>
      <c r="C1" s="338"/>
      <c r="D1" s="338"/>
      <c r="E1" s="338"/>
      <c r="F1" s="338"/>
      <c r="G1" s="339"/>
      <c r="H1" s="153" t="s">
        <v>440</v>
      </c>
    </row>
    <row r="2" spans="1:8" ht="31" thickBot="1" x14ac:dyDescent="0.35">
      <c r="A2" s="342" t="s">
        <v>20</v>
      </c>
      <c r="B2" s="343"/>
      <c r="C2" s="343"/>
      <c r="D2" s="343"/>
      <c r="E2" s="343"/>
      <c r="F2" s="343"/>
      <c r="G2" s="343"/>
      <c r="H2" s="154" t="s">
        <v>437</v>
      </c>
    </row>
    <row r="3" spans="1:8" s="155" customFormat="1" ht="19" thickBot="1" x14ac:dyDescent="0.25">
      <c r="A3" s="346" t="str">
        <f>CONCATENATE("Faculty name: ",T('Teaching points'!D2))</f>
        <v xml:space="preserve">Faculty name: </v>
      </c>
      <c r="B3" s="347"/>
      <c r="C3" s="347"/>
      <c r="D3" s="344" t="s">
        <v>443</v>
      </c>
      <c r="E3" s="345"/>
      <c r="F3" s="345"/>
      <c r="G3" s="345"/>
      <c r="H3" s="151"/>
    </row>
    <row r="4" spans="1:8" ht="15" thickBot="1" x14ac:dyDescent="0.2">
      <c r="A4" s="338"/>
      <c r="B4" s="338"/>
      <c r="C4" s="338"/>
      <c r="D4" s="338"/>
      <c r="E4" s="338"/>
      <c r="F4" s="338"/>
      <c r="G4" s="339"/>
      <c r="H4" s="151"/>
    </row>
    <row r="5" spans="1:8" s="33" customFormat="1" ht="16" x14ac:dyDescent="0.2">
      <c r="A5" s="326" t="s">
        <v>106</v>
      </c>
      <c r="B5" s="327"/>
      <c r="C5" s="48" t="str">
        <f>T('Research points'!C7)</f>
        <v/>
      </c>
      <c r="D5" s="340" t="s">
        <v>442</v>
      </c>
      <c r="E5" s="341"/>
      <c r="F5" s="341"/>
      <c r="G5" s="244"/>
      <c r="H5" s="151"/>
    </row>
    <row r="6" spans="1:8" ht="16" x14ac:dyDescent="0.2">
      <c r="A6" s="82"/>
      <c r="B6" s="83"/>
      <c r="C6" s="209" t="s">
        <v>127</v>
      </c>
      <c r="D6" s="209" t="s">
        <v>16</v>
      </c>
      <c r="E6" s="181" t="s">
        <v>17</v>
      </c>
      <c r="F6" s="212" t="s">
        <v>2</v>
      </c>
      <c r="G6" s="168" t="s">
        <v>439</v>
      </c>
      <c r="H6" s="151"/>
    </row>
    <row r="7" spans="1:8" x14ac:dyDescent="0.15">
      <c r="A7" s="81"/>
      <c r="B7" s="192">
        <v>1</v>
      </c>
      <c r="C7" s="32"/>
      <c r="D7" s="36"/>
      <c r="E7" s="25" t="str">
        <f>IFERROR(VLOOKUP(D7,'Service library'!$E$4:$G$60, 2, FALSE), "&lt;-Select item")</f>
        <v>&lt;-Select item</v>
      </c>
      <c r="F7" s="142" t="str">
        <f>IFERROR(VLOOKUP(E7,'Service library'!$F$4:$G$60, 2, FALSE), " ")</f>
        <v xml:space="preserve"> </v>
      </c>
      <c r="G7" s="150"/>
      <c r="H7" s="151"/>
    </row>
    <row r="8" spans="1:8" x14ac:dyDescent="0.15">
      <c r="A8" s="81"/>
      <c r="B8" s="192">
        <v>2</v>
      </c>
      <c r="C8" s="32"/>
      <c r="D8" s="36"/>
      <c r="E8" s="25" t="str">
        <f>IFERROR(VLOOKUP(D8,'Service library'!$E$4:$G$60, 2, FALSE), "&lt;-Select item")</f>
        <v>&lt;-Select item</v>
      </c>
      <c r="F8" s="142" t="str">
        <f>IFERROR(VLOOKUP(E8,'Service library'!$F$4:$G$60, 2, FALSE), " ")</f>
        <v xml:space="preserve"> </v>
      </c>
      <c r="G8" s="150"/>
      <c r="H8" s="151"/>
    </row>
    <row r="9" spans="1:8" x14ac:dyDescent="0.15">
      <c r="A9" s="81"/>
      <c r="B9" s="192">
        <v>3</v>
      </c>
      <c r="C9" s="32"/>
      <c r="D9" s="36"/>
      <c r="E9" s="25" t="str">
        <f>IFERROR(VLOOKUP(D9,'Service library'!$E$4:$G$60, 2, FALSE), "&lt;-Select item")</f>
        <v>&lt;-Select item</v>
      </c>
      <c r="F9" s="142" t="str">
        <f>IFERROR(VLOOKUP(E9,'Service library'!$F$4:$G$60, 2, FALSE), " ")</f>
        <v xml:space="preserve"> </v>
      </c>
      <c r="G9" s="150"/>
      <c r="H9" s="151"/>
    </row>
    <row r="10" spans="1:8" x14ac:dyDescent="0.15">
      <c r="A10" s="81"/>
      <c r="B10" s="192">
        <v>4</v>
      </c>
      <c r="C10" s="32"/>
      <c r="D10" s="36"/>
      <c r="E10" s="25" t="str">
        <f>IFERROR(VLOOKUP(D10,'Service library'!$E$4:$G$60, 2, FALSE), "&lt;-Select item")</f>
        <v>&lt;-Select item</v>
      </c>
      <c r="F10" s="142" t="str">
        <f>IFERROR(VLOOKUP(E10,'Service library'!$F$4:$G$60, 2, FALSE), " ")</f>
        <v xml:space="preserve"> </v>
      </c>
      <c r="G10" s="150"/>
      <c r="H10" s="151"/>
    </row>
    <row r="11" spans="1:8" x14ac:dyDescent="0.15">
      <c r="A11" s="81"/>
      <c r="B11" s="192">
        <v>5</v>
      </c>
      <c r="C11" s="32"/>
      <c r="D11" s="36"/>
      <c r="E11" s="25" t="str">
        <f>IFERROR(VLOOKUP(D11,'Service library'!$E$4:$G$60, 2, FALSE), "&lt;-Select item")</f>
        <v>&lt;-Select item</v>
      </c>
      <c r="F11" s="142" t="str">
        <f>IFERROR(VLOOKUP(E11,'Service library'!$F$4:$G$60, 2, FALSE), " ")</f>
        <v xml:space="preserve"> </v>
      </c>
      <c r="G11" s="150"/>
      <c r="H11" s="151"/>
    </row>
    <row r="12" spans="1:8" x14ac:dyDescent="0.15">
      <c r="A12" s="81"/>
      <c r="B12" s="192">
        <v>6</v>
      </c>
      <c r="C12" s="32"/>
      <c r="D12" s="36"/>
      <c r="E12" s="25" t="str">
        <f>IFERROR(VLOOKUP(D12,'Service library'!$E$4:$G$60, 2, FALSE), "&lt;-Select item")</f>
        <v>&lt;-Select item</v>
      </c>
      <c r="F12" s="142" t="str">
        <f>IFERROR(VLOOKUP(E12,'Service library'!$F$4:$G$60, 2, FALSE), " ")</f>
        <v xml:space="preserve"> </v>
      </c>
      <c r="G12" s="150"/>
      <c r="H12" s="151"/>
    </row>
    <row r="13" spans="1:8" x14ac:dyDescent="0.15">
      <c r="A13" s="81"/>
      <c r="B13" s="192">
        <v>7</v>
      </c>
      <c r="C13" s="32"/>
      <c r="D13" s="36"/>
      <c r="E13" s="25" t="str">
        <f>IFERROR(VLOOKUP(D13,'Service library'!$E$4:$G$60, 2, FALSE), "&lt;-Select item")</f>
        <v>&lt;-Select item</v>
      </c>
      <c r="F13" s="142" t="str">
        <f>IFERROR(VLOOKUP(E13,'Service library'!$F$4:$G$60, 2, FALSE), " ")</f>
        <v xml:space="preserve"> </v>
      </c>
      <c r="G13" s="150"/>
      <c r="H13" s="151"/>
    </row>
    <row r="14" spans="1:8" x14ac:dyDescent="0.15">
      <c r="A14" s="81"/>
      <c r="B14" s="192">
        <v>8</v>
      </c>
      <c r="C14" s="32"/>
      <c r="D14" s="36"/>
      <c r="E14" s="25" t="str">
        <f>IFERROR(VLOOKUP(D14,'Service library'!$E$4:$G$60, 2, FALSE), "&lt;-Select item")</f>
        <v>&lt;-Select item</v>
      </c>
      <c r="F14" s="142" t="str">
        <f>IFERROR(VLOOKUP(E14,'Service library'!$F$4:$G$60, 2, FALSE), " ")</f>
        <v xml:space="preserve"> </v>
      </c>
      <c r="G14" s="150"/>
      <c r="H14" s="151"/>
    </row>
    <row r="15" spans="1:8" x14ac:dyDescent="0.15">
      <c r="A15" s="81"/>
      <c r="B15" s="192">
        <v>9</v>
      </c>
      <c r="C15" s="32"/>
      <c r="D15" s="36"/>
      <c r="E15" s="25" t="str">
        <f>IFERROR(VLOOKUP(D15,'Service library'!$E$4:$G$60, 2, FALSE), "&lt;-Select item")</f>
        <v>&lt;-Select item</v>
      </c>
      <c r="F15" s="142" t="str">
        <f>IFERROR(VLOOKUP(E15,'Service library'!$F$4:$G$60, 2, FALSE), " ")</f>
        <v xml:space="preserve"> </v>
      </c>
      <c r="G15" s="150"/>
      <c r="H15" s="151"/>
    </row>
    <row r="16" spans="1:8" x14ac:dyDescent="0.15">
      <c r="A16" s="81"/>
      <c r="B16" s="192">
        <v>10</v>
      </c>
      <c r="C16" s="32"/>
      <c r="D16" s="36"/>
      <c r="E16" s="25" t="str">
        <f>IFERROR(VLOOKUP(D16,'Service library'!$E$4:$G$60, 2, FALSE), "&lt;-Select item")</f>
        <v>&lt;-Select item</v>
      </c>
      <c r="F16" s="142" t="str">
        <f>IFERROR(VLOOKUP(E16,'Service library'!$F$4:$G$60, 2, FALSE), " ")</f>
        <v xml:space="preserve"> </v>
      </c>
      <c r="G16" s="150"/>
      <c r="H16" s="151"/>
    </row>
    <row r="17" spans="1:8" x14ac:dyDescent="0.15">
      <c r="A17" s="81"/>
      <c r="B17" s="192">
        <v>11</v>
      </c>
      <c r="C17" s="32"/>
      <c r="D17" s="36"/>
      <c r="E17" s="25" t="str">
        <f>IFERROR(VLOOKUP(D17,'Service library'!$E$4:$G$60, 2, FALSE), "&lt;-Select item")</f>
        <v>&lt;-Select item</v>
      </c>
      <c r="F17" s="142" t="str">
        <f>IFERROR(VLOOKUP(E17,'Service library'!$F$4:$G$60, 2, FALSE), " ")</f>
        <v xml:space="preserve"> </v>
      </c>
      <c r="G17" s="150"/>
      <c r="H17" s="151"/>
    </row>
    <row r="18" spans="1:8" x14ac:dyDescent="0.15">
      <c r="A18" s="81"/>
      <c r="B18" s="192">
        <v>12</v>
      </c>
      <c r="C18" s="32"/>
      <c r="D18" s="36"/>
      <c r="E18" s="25" t="str">
        <f>IFERROR(VLOOKUP(D18,'Service library'!$E$4:$G$60, 2, FALSE), "&lt;-Select item")</f>
        <v>&lt;-Select item</v>
      </c>
      <c r="F18" s="142" t="str">
        <f>IFERROR(VLOOKUP(E18,'Service library'!$F$4:$G$60, 2, FALSE), " ")</f>
        <v xml:space="preserve"> </v>
      </c>
      <c r="G18" s="150"/>
      <c r="H18" s="151"/>
    </row>
    <row r="19" spans="1:8" x14ac:dyDescent="0.15">
      <c r="A19" s="81"/>
      <c r="B19" s="192">
        <v>13</v>
      </c>
      <c r="C19" s="32"/>
      <c r="D19" s="36"/>
      <c r="E19" s="25" t="str">
        <f>IFERROR(VLOOKUP(D19,'Service library'!$E$4:$G$60, 2, FALSE), "&lt;-Select item")</f>
        <v>&lt;-Select item</v>
      </c>
      <c r="F19" s="142" t="str">
        <f>IFERROR(VLOOKUP(E19,'Service library'!$F$4:$G$60, 2, FALSE), " ")</f>
        <v xml:space="preserve"> </v>
      </c>
      <c r="G19" s="150"/>
      <c r="H19" s="151"/>
    </row>
    <row r="20" spans="1:8" x14ac:dyDescent="0.15">
      <c r="A20" s="81"/>
      <c r="B20" s="192">
        <v>14</v>
      </c>
      <c r="C20" s="32"/>
      <c r="D20" s="36"/>
      <c r="E20" s="25" t="str">
        <f>IFERROR(VLOOKUP(D20,'Service library'!$E$4:$G$60, 2, FALSE), "&lt;-Select item")</f>
        <v>&lt;-Select item</v>
      </c>
      <c r="F20" s="142" t="str">
        <f>IFERROR(VLOOKUP(E20,'Service library'!$F$4:$G$60, 2, FALSE), " ")</f>
        <v xml:space="preserve"> </v>
      </c>
      <c r="G20" s="150"/>
      <c r="H20" s="151"/>
    </row>
    <row r="21" spans="1:8" s="7" customFormat="1" x14ac:dyDescent="0.15">
      <c r="A21" s="81"/>
      <c r="B21" s="192">
        <v>15</v>
      </c>
      <c r="C21" s="32"/>
      <c r="D21" s="36"/>
      <c r="E21" s="25" t="str">
        <f>IFERROR(VLOOKUP(D21,'Service library'!$E$4:$G$60, 2, FALSE), "&lt;-Select item")</f>
        <v>&lt;-Select item</v>
      </c>
      <c r="F21" s="142" t="str">
        <f>IFERROR(VLOOKUP(E21,'Service library'!$F$4:$G$60, 2, FALSE), " ")</f>
        <v xml:space="preserve"> </v>
      </c>
      <c r="G21" s="150"/>
      <c r="H21" s="151"/>
    </row>
    <row r="22" spans="1:8" x14ac:dyDescent="0.15">
      <c r="A22" s="81"/>
      <c r="B22" s="192">
        <v>16</v>
      </c>
      <c r="C22" s="32"/>
      <c r="D22" s="36"/>
      <c r="E22" s="25" t="str">
        <f>IFERROR(VLOOKUP(D22,'Service library'!$E$4:$G$60, 2, FALSE), "&lt;-Select item")</f>
        <v>&lt;-Select item</v>
      </c>
      <c r="F22" s="142" t="str">
        <f>IFERROR(VLOOKUP(E22,'Service library'!$F$4:$G$60, 2, FALSE), " ")</f>
        <v xml:space="preserve"> </v>
      </c>
      <c r="G22" s="150"/>
      <c r="H22" s="151"/>
    </row>
    <row r="23" spans="1:8" s="7" customFormat="1" x14ac:dyDescent="0.15">
      <c r="A23" s="81"/>
      <c r="B23" s="192">
        <v>17</v>
      </c>
      <c r="C23" s="32"/>
      <c r="D23" s="36"/>
      <c r="E23" s="25" t="str">
        <f>IFERROR(VLOOKUP(D23,'Service library'!$E$4:$G$60, 2, FALSE), "&lt;-Select item")</f>
        <v>&lt;-Select item</v>
      </c>
      <c r="F23" s="142" t="str">
        <f>IFERROR(VLOOKUP(E23,'Service library'!$F$4:$G$60, 2, FALSE), " ")</f>
        <v xml:space="preserve"> </v>
      </c>
      <c r="G23" s="150"/>
      <c r="H23" s="151"/>
    </row>
    <row r="24" spans="1:8" s="7" customFormat="1" x14ac:dyDescent="0.15">
      <c r="A24" s="81"/>
      <c r="B24" s="192">
        <v>18</v>
      </c>
      <c r="C24" s="32"/>
      <c r="D24" s="36"/>
      <c r="E24" s="25" t="str">
        <f>IFERROR(VLOOKUP(D24,'Service library'!$E$4:$G$60, 2, FALSE), "&lt;-Select item")</f>
        <v>&lt;-Select item</v>
      </c>
      <c r="F24" s="142" t="str">
        <f>IFERROR(VLOOKUP(E24,'Service library'!$F$4:$G$60, 2, FALSE), " ")</f>
        <v xml:space="preserve"> </v>
      </c>
      <c r="G24" s="150"/>
      <c r="H24" s="151"/>
    </row>
    <row r="25" spans="1:8" s="33" customFormat="1" x14ac:dyDescent="0.15">
      <c r="A25" s="81"/>
      <c r="B25" s="192">
        <v>19</v>
      </c>
      <c r="C25" s="32"/>
      <c r="D25" s="36"/>
      <c r="E25" s="25" t="str">
        <f>IFERROR(VLOOKUP(D25,'Service library'!$E$4:$G$60, 2, FALSE), "&lt;-Select item")</f>
        <v>&lt;-Select item</v>
      </c>
      <c r="F25" s="142" t="str">
        <f>IFERROR(VLOOKUP(E25,'Service library'!$F$4:$G$60, 2, FALSE), " ")</f>
        <v xml:space="preserve"> </v>
      </c>
      <c r="G25" s="150"/>
      <c r="H25" s="151"/>
    </row>
    <row r="26" spans="1:8" s="33" customFormat="1" ht="15" thickBot="1" x14ac:dyDescent="0.2">
      <c r="A26" s="81"/>
      <c r="B26" s="194">
        <v>20</v>
      </c>
      <c r="C26" s="85"/>
      <c r="D26" s="36"/>
      <c r="E26" s="86" t="str">
        <f>IFERROR(VLOOKUP(D26,'Service library'!$E$4:$G$60, 2, FALSE), "&lt;-Select item")</f>
        <v>&lt;-Select item</v>
      </c>
      <c r="F26" s="143" t="str">
        <f>IFERROR(VLOOKUP(E26,'Service library'!$F$4:$G$60, 2, FALSE), " ")</f>
        <v xml:space="preserve"> </v>
      </c>
      <c r="G26" s="150"/>
      <c r="H26" s="151"/>
    </row>
    <row r="27" spans="1:8" s="3" customFormat="1" ht="13.5" customHeight="1" thickBot="1" x14ac:dyDescent="0.2">
      <c r="A27" s="84"/>
      <c r="B27" s="335" t="s">
        <v>441</v>
      </c>
      <c r="C27" s="336"/>
      <c r="D27" s="336"/>
      <c r="E27" s="336"/>
      <c r="F27" s="337"/>
      <c r="G27" s="213"/>
      <c r="H27" s="152"/>
    </row>
    <row r="28" spans="1:8" ht="16" thickBot="1" x14ac:dyDescent="0.25">
      <c r="A28" s="75"/>
      <c r="B28" s="87"/>
      <c r="C28" s="88"/>
      <c r="D28" s="89"/>
      <c r="E28" s="90" t="s">
        <v>18</v>
      </c>
      <c r="F28" s="144">
        <f>SUM(F7:F27)</f>
        <v>0</v>
      </c>
      <c r="G28" s="204"/>
      <c r="H28" s="151"/>
    </row>
    <row r="29" spans="1:8" ht="16" thickTop="1" thickBot="1" x14ac:dyDescent="0.2">
      <c r="A29" s="331" t="s">
        <v>451</v>
      </c>
      <c r="B29" s="331"/>
      <c r="C29" s="331"/>
      <c r="D29" s="331"/>
      <c r="E29" s="331"/>
      <c r="F29" s="331"/>
      <c r="G29" s="245"/>
      <c r="H29" s="151"/>
    </row>
    <row r="30" spans="1:8" ht="16" x14ac:dyDescent="0.2">
      <c r="A30" s="326" t="s">
        <v>107</v>
      </c>
      <c r="B30" s="327"/>
      <c r="C30" s="48" t="str">
        <f>T('Research points'!C27)</f>
        <v/>
      </c>
      <c r="D30" s="340" t="s">
        <v>442</v>
      </c>
      <c r="E30" s="341"/>
      <c r="F30" s="341"/>
      <c r="G30" s="244"/>
      <c r="H30" s="151"/>
    </row>
    <row r="31" spans="1:8" ht="16" x14ac:dyDescent="0.2">
      <c r="A31" s="82"/>
      <c r="B31" s="83"/>
      <c r="C31" s="209" t="s">
        <v>127</v>
      </c>
      <c r="D31" s="209" t="s">
        <v>16</v>
      </c>
      <c r="E31" s="181" t="s">
        <v>17</v>
      </c>
      <c r="F31" s="212" t="s">
        <v>2</v>
      </c>
      <c r="G31" s="168" t="s">
        <v>439</v>
      </c>
      <c r="H31" s="151"/>
    </row>
    <row r="32" spans="1:8" x14ac:dyDescent="0.15">
      <c r="A32" s="81"/>
      <c r="B32" s="192">
        <v>1</v>
      </c>
      <c r="C32" s="32"/>
      <c r="D32" s="36"/>
      <c r="E32" s="25" t="str">
        <f>IFERROR(VLOOKUP(D32,'Service library'!$E$4:$G$60, 2, FALSE), "&lt;-Select item")</f>
        <v>&lt;-Select item</v>
      </c>
      <c r="F32" s="142" t="str">
        <f>IFERROR(VLOOKUP(E32,'Service library'!$F$4:$G$60, 2, FALSE), " ")</f>
        <v xml:space="preserve"> </v>
      </c>
      <c r="G32" s="150"/>
      <c r="H32" s="151"/>
    </row>
    <row r="33" spans="1:8" x14ac:dyDescent="0.15">
      <c r="A33" s="81"/>
      <c r="B33" s="192">
        <v>2</v>
      </c>
      <c r="C33" s="32"/>
      <c r="D33" s="36"/>
      <c r="E33" s="25" t="str">
        <f>IFERROR(VLOOKUP(D33,'Service library'!$E$4:$G$60, 2, FALSE), "&lt;-Select item")</f>
        <v>&lt;-Select item</v>
      </c>
      <c r="F33" s="142" t="str">
        <f>IFERROR(VLOOKUP(E33,'Service library'!$F$4:$G$60, 2, FALSE), " ")</f>
        <v xml:space="preserve"> </v>
      </c>
      <c r="G33" s="150"/>
      <c r="H33" s="151"/>
    </row>
    <row r="34" spans="1:8" x14ac:dyDescent="0.15">
      <c r="A34" s="81"/>
      <c r="B34" s="192">
        <v>3</v>
      </c>
      <c r="C34" s="32"/>
      <c r="D34" s="36"/>
      <c r="E34" s="25" t="str">
        <f>IFERROR(VLOOKUP(D34,'Service library'!$E$4:$G$60, 2, FALSE), "&lt;-Select item")</f>
        <v>&lt;-Select item</v>
      </c>
      <c r="F34" s="142" t="str">
        <f>IFERROR(VLOOKUP(E34,'Service library'!$F$4:$G$60, 2, FALSE), " ")</f>
        <v xml:space="preserve"> </v>
      </c>
      <c r="G34" s="150"/>
      <c r="H34" s="151"/>
    </row>
    <row r="35" spans="1:8" x14ac:dyDescent="0.15">
      <c r="A35" s="81"/>
      <c r="B35" s="192">
        <v>4</v>
      </c>
      <c r="C35" s="32"/>
      <c r="D35" s="36"/>
      <c r="E35" s="25" t="str">
        <f>IFERROR(VLOOKUP(D35,'Service library'!$E$4:$G$60, 2, FALSE), "&lt;-Select item")</f>
        <v>&lt;-Select item</v>
      </c>
      <c r="F35" s="142" t="str">
        <f>IFERROR(VLOOKUP(E35,'Service library'!$F$4:$G$60, 2, FALSE), " ")</f>
        <v xml:space="preserve"> </v>
      </c>
      <c r="G35" s="150"/>
      <c r="H35" s="151"/>
    </row>
    <row r="36" spans="1:8" x14ac:dyDescent="0.15">
      <c r="A36" s="81"/>
      <c r="B36" s="192">
        <v>5</v>
      </c>
      <c r="C36" s="32"/>
      <c r="D36" s="36"/>
      <c r="E36" s="25" t="str">
        <f>IFERROR(VLOOKUP(D36,'Service library'!$E$4:$G$60, 2, FALSE), "&lt;-Select item")</f>
        <v>&lt;-Select item</v>
      </c>
      <c r="F36" s="142" t="str">
        <f>IFERROR(VLOOKUP(E36,'Service library'!$F$4:$G$60, 2, FALSE), " ")</f>
        <v xml:space="preserve"> </v>
      </c>
      <c r="G36" s="150"/>
      <c r="H36" s="151"/>
    </row>
    <row r="37" spans="1:8" x14ac:dyDescent="0.15">
      <c r="A37" s="81"/>
      <c r="B37" s="192">
        <v>6</v>
      </c>
      <c r="C37" s="32"/>
      <c r="D37" s="36"/>
      <c r="E37" s="25" t="str">
        <f>IFERROR(VLOOKUP(D37,'Service library'!$E$4:$G$60, 2, FALSE), "&lt;-Select item")</f>
        <v>&lt;-Select item</v>
      </c>
      <c r="F37" s="142" t="str">
        <f>IFERROR(VLOOKUP(E37,'Service library'!$F$4:$G$60, 2, FALSE), " ")</f>
        <v xml:space="preserve"> </v>
      </c>
      <c r="G37" s="150"/>
      <c r="H37" s="151"/>
    </row>
    <row r="38" spans="1:8" x14ac:dyDescent="0.15">
      <c r="A38" s="81"/>
      <c r="B38" s="192">
        <v>7</v>
      </c>
      <c r="C38" s="32"/>
      <c r="D38" s="36"/>
      <c r="E38" s="25" t="str">
        <f>IFERROR(VLOOKUP(D38,'Service library'!$E$4:$G$60, 2, FALSE), "&lt;-Select item")</f>
        <v>&lt;-Select item</v>
      </c>
      <c r="F38" s="142" t="str">
        <f>IFERROR(VLOOKUP(E38,'Service library'!$F$4:$G$60, 2, FALSE), " ")</f>
        <v xml:space="preserve"> </v>
      </c>
      <c r="G38" s="150"/>
      <c r="H38" s="151"/>
    </row>
    <row r="39" spans="1:8" x14ac:dyDescent="0.15">
      <c r="A39" s="81"/>
      <c r="B39" s="192">
        <v>8</v>
      </c>
      <c r="C39" s="32"/>
      <c r="D39" s="36"/>
      <c r="E39" s="25" t="str">
        <f>IFERROR(VLOOKUP(D39,'Service library'!$E$4:$G$60, 2, FALSE), "&lt;-Select item")</f>
        <v>&lt;-Select item</v>
      </c>
      <c r="F39" s="142" t="str">
        <f>IFERROR(VLOOKUP(E39,'Service library'!$F$4:$G$60, 2, FALSE), " ")</f>
        <v xml:space="preserve"> </v>
      </c>
      <c r="G39" s="150"/>
      <c r="H39" s="151"/>
    </row>
    <row r="40" spans="1:8" x14ac:dyDescent="0.15">
      <c r="A40" s="81"/>
      <c r="B40" s="192">
        <v>9</v>
      </c>
      <c r="C40" s="32"/>
      <c r="D40" s="36"/>
      <c r="E40" s="25" t="str">
        <f>IFERROR(VLOOKUP(D40,'Service library'!$E$4:$G$60, 2, FALSE), "&lt;-Select item")</f>
        <v>&lt;-Select item</v>
      </c>
      <c r="F40" s="142" t="str">
        <f>IFERROR(VLOOKUP(E40,'Service library'!$F$4:$G$60, 2, FALSE), " ")</f>
        <v xml:space="preserve"> </v>
      </c>
      <c r="G40" s="150"/>
      <c r="H40" s="151"/>
    </row>
    <row r="41" spans="1:8" x14ac:dyDescent="0.15">
      <c r="A41" s="81"/>
      <c r="B41" s="192">
        <v>10</v>
      </c>
      <c r="C41" s="32"/>
      <c r="D41" s="36"/>
      <c r="E41" s="25" t="str">
        <f>IFERROR(VLOOKUP(D41,'Service library'!$E$4:$G$60, 2, FALSE), "&lt;-Select item")</f>
        <v>&lt;-Select item</v>
      </c>
      <c r="F41" s="142" t="str">
        <f>IFERROR(VLOOKUP(E41,'Service library'!$F$4:$G$60, 2, FALSE), " ")</f>
        <v xml:space="preserve"> </v>
      </c>
      <c r="G41" s="150"/>
      <c r="H41" s="151"/>
    </row>
    <row r="42" spans="1:8" x14ac:dyDescent="0.15">
      <c r="A42" s="81"/>
      <c r="B42" s="192">
        <v>11</v>
      </c>
      <c r="C42" s="32"/>
      <c r="D42" s="36"/>
      <c r="E42" s="25" t="str">
        <f>IFERROR(VLOOKUP(D42,'Service library'!$E$4:$G$60, 2, FALSE), "&lt;-Select item")</f>
        <v>&lt;-Select item</v>
      </c>
      <c r="F42" s="142" t="str">
        <f>IFERROR(VLOOKUP(E42,'Service library'!$F$4:$G$60, 2, FALSE), " ")</f>
        <v xml:space="preserve"> </v>
      </c>
      <c r="G42" s="150"/>
      <c r="H42" s="151"/>
    </row>
    <row r="43" spans="1:8" x14ac:dyDescent="0.15">
      <c r="A43" s="81"/>
      <c r="B43" s="192">
        <v>12</v>
      </c>
      <c r="C43" s="32"/>
      <c r="D43" s="36"/>
      <c r="E43" s="25" t="str">
        <f>IFERROR(VLOOKUP(D43,'Service library'!$E$4:$G$60, 2, FALSE), "&lt;-Select item")</f>
        <v>&lt;-Select item</v>
      </c>
      <c r="F43" s="142" t="str">
        <f>IFERROR(VLOOKUP(E43,'Service library'!$F$4:$G$60, 2, FALSE), " ")</f>
        <v xml:space="preserve"> </v>
      </c>
      <c r="G43" s="150"/>
      <c r="H43" s="151"/>
    </row>
    <row r="44" spans="1:8" x14ac:dyDescent="0.15">
      <c r="A44" s="81"/>
      <c r="B44" s="192">
        <v>13</v>
      </c>
      <c r="C44" s="32"/>
      <c r="D44" s="36"/>
      <c r="E44" s="25" t="str">
        <f>IFERROR(VLOOKUP(D44,'Service library'!$E$4:$G$60, 2, FALSE), "&lt;-Select item")</f>
        <v>&lt;-Select item</v>
      </c>
      <c r="F44" s="142" t="str">
        <f>IFERROR(VLOOKUP(E44,'Service library'!$F$4:$G$60, 2, FALSE), " ")</f>
        <v xml:space="preserve"> </v>
      </c>
      <c r="G44" s="150"/>
      <c r="H44" s="151"/>
    </row>
    <row r="45" spans="1:8" x14ac:dyDescent="0.15">
      <c r="A45" s="81"/>
      <c r="B45" s="192">
        <v>14</v>
      </c>
      <c r="C45" s="32"/>
      <c r="D45" s="36"/>
      <c r="E45" s="25" t="str">
        <f>IFERROR(VLOOKUP(D45,'Service library'!$E$4:$G$60, 2, FALSE), "&lt;-Select item")</f>
        <v>&lt;-Select item</v>
      </c>
      <c r="F45" s="142" t="str">
        <f>IFERROR(VLOOKUP(E45,'Service library'!$F$4:$G$60, 2, FALSE), " ")</f>
        <v xml:space="preserve"> </v>
      </c>
      <c r="G45" s="150"/>
      <c r="H45" s="151"/>
    </row>
    <row r="46" spans="1:8" x14ac:dyDescent="0.15">
      <c r="A46" s="81"/>
      <c r="B46" s="192">
        <v>15</v>
      </c>
      <c r="C46" s="32"/>
      <c r="D46" s="36"/>
      <c r="E46" s="25" t="str">
        <f>IFERROR(VLOOKUP(D46,'Service library'!$E$4:$G$60, 2, FALSE), "&lt;-Select item")</f>
        <v>&lt;-Select item</v>
      </c>
      <c r="F46" s="142" t="str">
        <f>IFERROR(VLOOKUP(E46,'Service library'!$F$4:$G$60, 2, FALSE), " ")</f>
        <v xml:space="preserve"> </v>
      </c>
      <c r="G46" s="150"/>
      <c r="H46" s="151"/>
    </row>
    <row r="47" spans="1:8" s="7" customFormat="1" x14ac:dyDescent="0.15">
      <c r="A47" s="81"/>
      <c r="B47" s="192">
        <v>16</v>
      </c>
      <c r="C47" s="32"/>
      <c r="D47" s="36"/>
      <c r="E47" s="25" t="str">
        <f>IFERROR(VLOOKUP(D47,'Service library'!$E$4:$G$60, 2, FALSE), "&lt;-Select item")</f>
        <v>&lt;-Select item</v>
      </c>
      <c r="F47" s="142" t="str">
        <f>IFERROR(VLOOKUP(E47,'Service library'!$F$4:$G$60, 2, FALSE), " ")</f>
        <v xml:space="preserve"> </v>
      </c>
      <c r="G47" s="150"/>
      <c r="H47" s="151"/>
    </row>
    <row r="48" spans="1:8" s="7" customFormat="1" x14ac:dyDescent="0.15">
      <c r="A48" s="81"/>
      <c r="B48" s="192">
        <v>17</v>
      </c>
      <c r="C48" s="32"/>
      <c r="D48" s="36"/>
      <c r="E48" s="25" t="str">
        <f>IFERROR(VLOOKUP(D48,'Service library'!$E$4:$G$60, 2, FALSE), "&lt;-Select item")</f>
        <v>&lt;-Select item</v>
      </c>
      <c r="F48" s="142" t="str">
        <f>IFERROR(VLOOKUP(E48,'Service library'!$F$4:$G$60, 2, FALSE), " ")</f>
        <v xml:space="preserve"> </v>
      </c>
      <c r="G48" s="150"/>
      <c r="H48" s="151"/>
    </row>
    <row r="49" spans="1:8" s="7" customFormat="1" x14ac:dyDescent="0.15">
      <c r="A49" s="81"/>
      <c r="B49" s="192">
        <v>18</v>
      </c>
      <c r="C49" s="32"/>
      <c r="D49" s="36"/>
      <c r="E49" s="25" t="str">
        <f>IFERROR(VLOOKUP(D49,'Service library'!$E$4:$G$60, 2, FALSE), "&lt;-Select item")</f>
        <v>&lt;-Select item</v>
      </c>
      <c r="F49" s="142" t="str">
        <f>IFERROR(VLOOKUP(E49,'Service library'!$F$4:$G$60, 2, FALSE), " ")</f>
        <v xml:space="preserve"> </v>
      </c>
      <c r="G49" s="150"/>
      <c r="H49" s="151"/>
    </row>
    <row r="50" spans="1:8" s="7" customFormat="1" x14ac:dyDescent="0.15">
      <c r="A50" s="81"/>
      <c r="B50" s="192">
        <v>19</v>
      </c>
      <c r="C50" s="32"/>
      <c r="D50" s="36"/>
      <c r="E50" s="25" t="str">
        <f>IFERROR(VLOOKUP(D50,'Service library'!$E$4:$G$60, 2, FALSE), "&lt;-Select item")</f>
        <v>&lt;-Select item</v>
      </c>
      <c r="F50" s="142" t="str">
        <f>IFERROR(VLOOKUP(E50,'Service library'!$F$4:$G$60, 2, FALSE), " ")</f>
        <v xml:space="preserve"> </v>
      </c>
      <c r="G50" s="150"/>
      <c r="H50" s="151"/>
    </row>
    <row r="51" spans="1:8" s="33" customFormat="1" ht="15" thickBot="1" x14ac:dyDescent="0.2">
      <c r="A51" s="81"/>
      <c r="B51" s="194">
        <v>20</v>
      </c>
      <c r="C51" s="85"/>
      <c r="D51" s="36"/>
      <c r="E51" s="86" t="str">
        <f>IFERROR(VLOOKUP(D51,'Service library'!$E$4:$G$60, 2, FALSE), "&lt;-Select item")</f>
        <v>&lt;-Select item</v>
      </c>
      <c r="F51" s="143" t="str">
        <f>IFERROR(VLOOKUP(E51,'Service library'!$F$4:$G$60, 2, FALSE), " ")</f>
        <v xml:space="preserve"> </v>
      </c>
      <c r="G51" s="150"/>
      <c r="H51" s="151"/>
    </row>
    <row r="52" spans="1:8" s="3" customFormat="1" ht="13.5" customHeight="1" thickBot="1" x14ac:dyDescent="0.2">
      <c r="A52" s="84"/>
      <c r="B52" s="335" t="s">
        <v>441</v>
      </c>
      <c r="C52" s="336"/>
      <c r="D52" s="336"/>
      <c r="E52" s="336"/>
      <c r="F52" s="337"/>
      <c r="G52" s="204"/>
      <c r="H52" s="152"/>
    </row>
    <row r="53" spans="1:8" ht="16" thickBot="1" x14ac:dyDescent="0.25">
      <c r="A53" s="75"/>
      <c r="B53" s="87"/>
      <c r="C53" s="88"/>
      <c r="D53" s="89"/>
      <c r="E53" s="90" t="s">
        <v>18</v>
      </c>
      <c r="F53" s="144">
        <f>SUM(F32:F52)</f>
        <v>0</v>
      </c>
      <c r="G53" s="204"/>
      <c r="H53" s="151"/>
    </row>
    <row r="54" spans="1:8" ht="15" thickBot="1" x14ac:dyDescent="0.2">
      <c r="A54" s="174"/>
      <c r="B54" s="174"/>
      <c r="C54" s="174"/>
      <c r="D54" s="174"/>
      <c r="E54" s="174"/>
      <c r="F54" s="174"/>
      <c r="G54" s="245"/>
      <c r="H54" s="151"/>
    </row>
    <row r="55" spans="1:8" ht="16" x14ac:dyDescent="0.2">
      <c r="A55" s="326" t="s">
        <v>108</v>
      </c>
      <c r="B55" s="327"/>
      <c r="C55" s="48" t="str">
        <f>T('Research points'!C47)</f>
        <v/>
      </c>
      <c r="D55" s="340" t="s">
        <v>442</v>
      </c>
      <c r="E55" s="341"/>
      <c r="F55" s="341"/>
      <c r="G55" s="244"/>
      <c r="H55" s="151"/>
    </row>
    <row r="56" spans="1:8" ht="16" x14ac:dyDescent="0.2">
      <c r="A56" s="82"/>
      <c r="B56" s="83"/>
      <c r="C56" s="209" t="s">
        <v>127</v>
      </c>
      <c r="D56" s="209" t="s">
        <v>16</v>
      </c>
      <c r="E56" s="181" t="s">
        <v>17</v>
      </c>
      <c r="F56" s="212" t="s">
        <v>2</v>
      </c>
      <c r="G56" s="168" t="s">
        <v>439</v>
      </c>
      <c r="H56" s="151"/>
    </row>
    <row r="57" spans="1:8" x14ac:dyDescent="0.15">
      <c r="A57" s="81"/>
      <c r="B57" s="192">
        <v>1</v>
      </c>
      <c r="C57" s="32"/>
      <c r="D57" s="36"/>
      <c r="E57" s="25" t="str">
        <f>IFERROR(VLOOKUP(D57,'Service library'!$E$4:$G$60, 2, FALSE), "&lt;-Select item")</f>
        <v>&lt;-Select item</v>
      </c>
      <c r="F57" s="142" t="str">
        <f>IFERROR(VLOOKUP(E57,'Service library'!$F$4:$G$60, 2, FALSE), " ")</f>
        <v xml:space="preserve"> </v>
      </c>
      <c r="G57" s="150"/>
      <c r="H57" s="151"/>
    </row>
    <row r="58" spans="1:8" x14ac:dyDescent="0.15">
      <c r="A58" s="81"/>
      <c r="B58" s="192">
        <v>2</v>
      </c>
      <c r="C58" s="32"/>
      <c r="D58" s="36"/>
      <c r="E58" s="25" t="str">
        <f>IFERROR(VLOOKUP(D58,'Service library'!$E$4:$G$60, 2, FALSE), "&lt;-Select item")</f>
        <v>&lt;-Select item</v>
      </c>
      <c r="F58" s="142" t="str">
        <f>IFERROR(VLOOKUP(E58,'Service library'!$F$4:$G$60, 2, FALSE), " ")</f>
        <v xml:space="preserve"> </v>
      </c>
      <c r="G58" s="150"/>
      <c r="H58" s="151"/>
    </row>
    <row r="59" spans="1:8" x14ac:dyDescent="0.15">
      <c r="A59" s="81"/>
      <c r="B59" s="192">
        <v>3</v>
      </c>
      <c r="C59" s="32"/>
      <c r="D59" s="36"/>
      <c r="E59" s="25" t="str">
        <f>IFERROR(VLOOKUP(D59,'Service library'!$E$4:$G$60, 2, FALSE), "&lt;-Select item")</f>
        <v>&lt;-Select item</v>
      </c>
      <c r="F59" s="142" t="str">
        <f>IFERROR(VLOOKUP(E59,'Service library'!$F$4:$G$60, 2, FALSE), " ")</f>
        <v xml:space="preserve"> </v>
      </c>
      <c r="G59" s="150"/>
      <c r="H59" s="151"/>
    </row>
    <row r="60" spans="1:8" x14ac:dyDescent="0.15">
      <c r="A60" s="81"/>
      <c r="B60" s="192">
        <v>4</v>
      </c>
      <c r="C60" s="32"/>
      <c r="D60" s="36"/>
      <c r="E60" s="25" t="str">
        <f>IFERROR(VLOOKUP(D60,'Service library'!$E$4:$G$60, 2, FALSE), "&lt;-Select item")</f>
        <v>&lt;-Select item</v>
      </c>
      <c r="F60" s="142" t="str">
        <f>IFERROR(VLOOKUP(E60,'Service library'!$F$4:$G$60, 2, FALSE), " ")</f>
        <v xml:space="preserve"> </v>
      </c>
      <c r="G60" s="150"/>
      <c r="H60" s="151"/>
    </row>
    <row r="61" spans="1:8" x14ac:dyDescent="0.15">
      <c r="A61" s="81"/>
      <c r="B61" s="192">
        <v>5</v>
      </c>
      <c r="C61" s="32"/>
      <c r="D61" s="36"/>
      <c r="E61" s="25" t="str">
        <f>IFERROR(VLOOKUP(D61,'Service library'!$E$4:$G$60, 2, FALSE), "&lt;-Select item")</f>
        <v>&lt;-Select item</v>
      </c>
      <c r="F61" s="142" t="str">
        <f>IFERROR(VLOOKUP(E61,'Service library'!$F$4:$G$60, 2, FALSE), " ")</f>
        <v xml:space="preserve"> </v>
      </c>
      <c r="G61" s="150"/>
      <c r="H61" s="151"/>
    </row>
    <row r="62" spans="1:8" x14ac:dyDescent="0.15">
      <c r="A62" s="81"/>
      <c r="B62" s="192">
        <v>6</v>
      </c>
      <c r="C62" s="32"/>
      <c r="D62" s="36"/>
      <c r="E62" s="25" t="str">
        <f>IFERROR(VLOOKUP(D62,'Service library'!$E$4:$G$60, 2, FALSE), "&lt;-Select item")</f>
        <v>&lt;-Select item</v>
      </c>
      <c r="F62" s="142" t="str">
        <f>IFERROR(VLOOKUP(E62,'Service library'!$F$4:$G$60, 2, FALSE), " ")</f>
        <v xml:space="preserve"> </v>
      </c>
      <c r="G62" s="150"/>
      <c r="H62" s="151"/>
    </row>
    <row r="63" spans="1:8" x14ac:dyDescent="0.15">
      <c r="A63" s="81"/>
      <c r="B63" s="192">
        <v>7</v>
      </c>
      <c r="C63" s="32"/>
      <c r="D63" s="36"/>
      <c r="E63" s="25" t="str">
        <f>IFERROR(VLOOKUP(D63,'Service library'!$E$4:$G$60, 2, FALSE), "&lt;-Select item")</f>
        <v>&lt;-Select item</v>
      </c>
      <c r="F63" s="142" t="str">
        <f>IFERROR(VLOOKUP(E63,'Service library'!$F$4:$G$60, 2, FALSE), " ")</f>
        <v xml:space="preserve"> </v>
      </c>
      <c r="G63" s="150"/>
      <c r="H63" s="151"/>
    </row>
    <row r="64" spans="1:8" x14ac:dyDescent="0.15">
      <c r="A64" s="81"/>
      <c r="B64" s="192">
        <v>8</v>
      </c>
      <c r="C64" s="32"/>
      <c r="D64" s="36"/>
      <c r="E64" s="25" t="str">
        <f>IFERROR(VLOOKUP(D64,'Service library'!$E$4:$G$60, 2, FALSE), "&lt;-Select item")</f>
        <v>&lt;-Select item</v>
      </c>
      <c r="F64" s="142" t="str">
        <f>IFERROR(VLOOKUP(E64,'Service library'!$F$4:$G$60, 2, FALSE), " ")</f>
        <v xml:space="preserve"> </v>
      </c>
      <c r="G64" s="150"/>
      <c r="H64" s="151"/>
    </row>
    <row r="65" spans="1:8" x14ac:dyDescent="0.15">
      <c r="A65" s="81"/>
      <c r="B65" s="192">
        <v>9</v>
      </c>
      <c r="C65" s="32"/>
      <c r="D65" s="36"/>
      <c r="E65" s="25" t="str">
        <f>IFERROR(VLOOKUP(D65,'Service library'!$E$4:$G$60, 2, FALSE), "&lt;-Select item")</f>
        <v>&lt;-Select item</v>
      </c>
      <c r="F65" s="142" t="str">
        <f>IFERROR(VLOOKUP(E65,'Service library'!$F$4:$G$60, 2, FALSE), " ")</f>
        <v xml:space="preserve"> </v>
      </c>
      <c r="G65" s="150"/>
      <c r="H65" s="151"/>
    </row>
    <row r="66" spans="1:8" x14ac:dyDescent="0.15">
      <c r="A66" s="81"/>
      <c r="B66" s="192">
        <v>10</v>
      </c>
      <c r="C66" s="32"/>
      <c r="D66" s="36"/>
      <c r="E66" s="25" t="str">
        <f>IFERROR(VLOOKUP(D66,'Service library'!$E$4:$G$60, 2, FALSE), "&lt;-Select item")</f>
        <v>&lt;-Select item</v>
      </c>
      <c r="F66" s="142" t="str">
        <f>IFERROR(VLOOKUP(E66,'Service library'!$F$4:$G$60, 2, FALSE), " ")</f>
        <v xml:space="preserve"> </v>
      </c>
      <c r="G66" s="150"/>
      <c r="H66" s="151"/>
    </row>
    <row r="67" spans="1:8" x14ac:dyDescent="0.15">
      <c r="A67" s="81"/>
      <c r="B67" s="192">
        <v>11</v>
      </c>
      <c r="C67" s="32"/>
      <c r="D67" s="36"/>
      <c r="E67" s="25" t="str">
        <f>IFERROR(VLOOKUP(D67,'Service library'!$E$4:$G$60, 2, FALSE), "&lt;-Select item")</f>
        <v>&lt;-Select item</v>
      </c>
      <c r="F67" s="142" t="str">
        <f>IFERROR(VLOOKUP(E67,'Service library'!$F$4:$G$60, 2, FALSE), " ")</f>
        <v xml:space="preserve"> </v>
      </c>
      <c r="G67" s="150"/>
      <c r="H67" s="151"/>
    </row>
    <row r="68" spans="1:8" x14ac:dyDescent="0.15">
      <c r="A68" s="81"/>
      <c r="B68" s="192">
        <v>12</v>
      </c>
      <c r="C68" s="32"/>
      <c r="D68" s="36"/>
      <c r="E68" s="25" t="str">
        <f>IFERROR(VLOOKUP(D68,'Service library'!$E$4:$G$60, 2, FALSE), "&lt;-Select item")</f>
        <v>&lt;-Select item</v>
      </c>
      <c r="F68" s="142" t="str">
        <f>IFERROR(VLOOKUP(E68,'Service library'!$F$4:$G$60, 2, FALSE), " ")</f>
        <v xml:space="preserve"> </v>
      </c>
      <c r="G68" s="150"/>
      <c r="H68" s="151"/>
    </row>
    <row r="69" spans="1:8" x14ac:dyDescent="0.15">
      <c r="A69" s="81"/>
      <c r="B69" s="192">
        <v>13</v>
      </c>
      <c r="C69" s="32"/>
      <c r="D69" s="36"/>
      <c r="E69" s="25" t="str">
        <f>IFERROR(VLOOKUP(D69,'Service library'!$E$4:$G$60, 2, FALSE), "&lt;-Select item")</f>
        <v>&lt;-Select item</v>
      </c>
      <c r="F69" s="142" t="str">
        <f>IFERROR(VLOOKUP(E69,'Service library'!$F$4:$G$60, 2, FALSE), " ")</f>
        <v xml:space="preserve"> </v>
      </c>
      <c r="G69" s="150"/>
      <c r="H69" s="151"/>
    </row>
    <row r="70" spans="1:8" x14ac:dyDescent="0.15">
      <c r="A70" s="81"/>
      <c r="B70" s="192">
        <v>14</v>
      </c>
      <c r="C70" s="32"/>
      <c r="D70" s="36"/>
      <c r="E70" s="25" t="str">
        <f>IFERROR(VLOOKUP(D70,'Service library'!$E$4:$G$60, 2, FALSE), "&lt;-Select item")</f>
        <v>&lt;-Select item</v>
      </c>
      <c r="F70" s="142" t="str">
        <f>IFERROR(VLOOKUP(E70,'Service library'!$F$4:$G$60, 2, FALSE), " ")</f>
        <v xml:space="preserve"> </v>
      </c>
      <c r="G70" s="150"/>
      <c r="H70" s="151"/>
    </row>
    <row r="71" spans="1:8" x14ac:dyDescent="0.15">
      <c r="A71" s="81"/>
      <c r="B71" s="192">
        <v>15</v>
      </c>
      <c r="C71" s="32"/>
      <c r="D71" s="36"/>
      <c r="E71" s="25" t="str">
        <f>IFERROR(VLOOKUP(D71,'Service library'!$E$4:$G$60, 2, FALSE), "&lt;-Select item")</f>
        <v>&lt;-Select item</v>
      </c>
      <c r="F71" s="142" t="str">
        <f>IFERROR(VLOOKUP(E71,'Service library'!$F$4:$G$60, 2, FALSE), " ")</f>
        <v xml:space="preserve"> </v>
      </c>
      <c r="G71" s="150"/>
      <c r="H71" s="151"/>
    </row>
    <row r="72" spans="1:8" s="33" customFormat="1" x14ac:dyDescent="0.15">
      <c r="A72" s="81"/>
      <c r="B72" s="192">
        <v>16</v>
      </c>
      <c r="C72" s="32"/>
      <c r="D72" s="36"/>
      <c r="E72" s="25" t="str">
        <f>IFERROR(VLOOKUP(D72,'Service library'!$E$4:$G$60, 2, FALSE), "&lt;-Select item")</f>
        <v>&lt;-Select item</v>
      </c>
      <c r="F72" s="142" t="str">
        <f>IFERROR(VLOOKUP(E72,'Service library'!$F$4:$G$60, 2, FALSE), " ")</f>
        <v xml:space="preserve"> </v>
      </c>
      <c r="G72" s="150"/>
      <c r="H72" s="151"/>
    </row>
    <row r="73" spans="1:8" s="33" customFormat="1" x14ac:dyDescent="0.15">
      <c r="A73" s="81"/>
      <c r="B73" s="192">
        <v>17</v>
      </c>
      <c r="C73" s="32"/>
      <c r="D73" s="36"/>
      <c r="E73" s="25" t="str">
        <f>IFERROR(VLOOKUP(D73,'Service library'!$E$4:$G$60, 2, FALSE), "&lt;-Select item")</f>
        <v>&lt;-Select item</v>
      </c>
      <c r="F73" s="142" t="str">
        <f>IFERROR(VLOOKUP(E73,'Service library'!$F$4:$G$60, 2, FALSE), " ")</f>
        <v xml:space="preserve"> </v>
      </c>
      <c r="G73" s="150"/>
      <c r="H73" s="151"/>
    </row>
    <row r="74" spans="1:8" s="33" customFormat="1" x14ac:dyDescent="0.15">
      <c r="A74" s="81"/>
      <c r="B74" s="192">
        <v>18</v>
      </c>
      <c r="C74" s="32"/>
      <c r="D74" s="36"/>
      <c r="E74" s="25" t="str">
        <f>IFERROR(VLOOKUP(D74,'Service library'!$E$4:$G$60, 2, FALSE), "&lt;-Select item")</f>
        <v>&lt;-Select item</v>
      </c>
      <c r="F74" s="142" t="str">
        <f>IFERROR(VLOOKUP(E74,'Service library'!$F$4:$G$60, 2, FALSE), " ")</f>
        <v xml:space="preserve"> </v>
      </c>
      <c r="G74" s="150"/>
      <c r="H74" s="151"/>
    </row>
    <row r="75" spans="1:8" s="33" customFormat="1" x14ac:dyDescent="0.15">
      <c r="A75" s="81"/>
      <c r="B75" s="192">
        <v>19</v>
      </c>
      <c r="C75" s="32"/>
      <c r="D75" s="36"/>
      <c r="E75" s="25" t="str">
        <f>IFERROR(VLOOKUP(D75,'Service library'!$E$4:$G$60, 2, FALSE), "&lt;-Select item")</f>
        <v>&lt;-Select item</v>
      </c>
      <c r="F75" s="142" t="str">
        <f>IFERROR(VLOOKUP(E75,'Service library'!$F$4:$G$60, 2, FALSE), " ")</f>
        <v xml:space="preserve"> </v>
      </c>
      <c r="G75" s="150"/>
      <c r="H75" s="151"/>
    </row>
    <row r="76" spans="1:8" s="47" customFormat="1" ht="15" thickBot="1" x14ac:dyDescent="0.2">
      <c r="A76" s="81"/>
      <c r="B76" s="194">
        <v>20</v>
      </c>
      <c r="C76" s="32"/>
      <c r="D76" s="36"/>
      <c r="E76" s="86" t="str">
        <f>IFERROR(VLOOKUP(D76,'Service library'!$E$4:$G$60, 2, FALSE), "&lt;-Select item")</f>
        <v>&lt;-Select item</v>
      </c>
      <c r="F76" s="143" t="str">
        <f>IFERROR(VLOOKUP(E76,'Service library'!$F$4:$G$60, 2, FALSE), " ")</f>
        <v xml:space="preserve"> </v>
      </c>
      <c r="G76" s="150"/>
      <c r="H76" s="151"/>
    </row>
    <row r="77" spans="1:8" s="3" customFormat="1" ht="13.5" customHeight="1" thickBot="1" x14ac:dyDescent="0.2">
      <c r="A77" s="84"/>
      <c r="B77" s="335" t="s">
        <v>441</v>
      </c>
      <c r="C77" s="336"/>
      <c r="D77" s="336"/>
      <c r="E77" s="336"/>
      <c r="F77" s="337"/>
      <c r="G77" s="213"/>
      <c r="H77" s="152"/>
    </row>
    <row r="78" spans="1:8" ht="16" thickBot="1" x14ac:dyDescent="0.25">
      <c r="A78" s="75"/>
      <c r="B78" s="87"/>
      <c r="C78" s="88"/>
      <c r="D78" s="89"/>
      <c r="E78" s="90" t="s">
        <v>18</v>
      </c>
      <c r="F78" s="144">
        <f>SUM(F57:F77)</f>
        <v>0</v>
      </c>
      <c r="G78" s="204"/>
      <c r="H78" s="151"/>
    </row>
    <row r="79" spans="1:8" x14ac:dyDescent="0.15">
      <c r="A79" s="210"/>
      <c r="B79" s="210"/>
      <c r="C79" s="210"/>
      <c r="D79" s="210"/>
      <c r="E79" s="210"/>
      <c r="F79" s="210"/>
    </row>
  </sheetData>
  <sheetProtection selectLockedCells="1" selectUnlockedCells="1"/>
  <mergeCells count="15">
    <mergeCell ref="A1:G1"/>
    <mergeCell ref="A2:G2"/>
    <mergeCell ref="D3:G3"/>
    <mergeCell ref="D5:F5"/>
    <mergeCell ref="D30:F30"/>
    <mergeCell ref="A3:C3"/>
    <mergeCell ref="A5:B5"/>
    <mergeCell ref="A30:B30"/>
    <mergeCell ref="B27:F27"/>
    <mergeCell ref="B77:F77"/>
    <mergeCell ref="A4:G4"/>
    <mergeCell ref="D55:F55"/>
    <mergeCell ref="A29:F29"/>
    <mergeCell ref="A55:B55"/>
    <mergeCell ref="B52:F52"/>
  </mergeCells>
  <dataValidations count="1">
    <dataValidation type="list" allowBlank="1" showInputMessage="1" showErrorMessage="1" sqref="G32:G51 G7:G26 G57:G76" xr:uid="{18F73416-CF32-4E3F-99FE-734B38650F73}">
      <formula1>"Yes,No,N/A"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D37ABD4-4F0B-46BB-AB32-3D87B08DC4C9}">
          <x14:formula1>
            <xm:f>'Service library'!$E$4:$E$62</xm:f>
          </x14:formula1>
          <xm:sqref>D7:D26 D57:D76 D32:D51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CB72-422E-4FAA-8508-905567736B10}">
  <dimension ref="A1:F41"/>
  <sheetViews>
    <sheetView topLeftCell="A4" zoomScale="85" zoomScaleNormal="85" workbookViewId="0">
      <selection activeCell="C23" sqref="C23"/>
    </sheetView>
  </sheetViews>
  <sheetFormatPr baseColWidth="10" defaultColWidth="9" defaultRowHeight="14" x14ac:dyDescent="0.15"/>
  <cols>
    <col min="1" max="1" width="37.33203125" style="131" customWidth="1"/>
    <col min="2" max="2" width="17.33203125" style="131" customWidth="1"/>
    <col min="3" max="3" width="17.1640625" style="131" customWidth="1"/>
    <col min="4" max="4" width="17.83203125" style="131" customWidth="1"/>
    <col min="5" max="5" width="18.33203125" style="131" customWidth="1"/>
    <col min="6" max="16384" width="9" style="131"/>
  </cols>
  <sheetData>
    <row r="1" spans="1:6" ht="15" x14ac:dyDescent="0.2">
      <c r="A1" s="348" t="s">
        <v>436</v>
      </c>
      <c r="B1" s="349"/>
      <c r="C1" s="349"/>
      <c r="D1" s="349"/>
      <c r="E1" s="350"/>
    </row>
    <row r="2" spans="1:6" ht="103.5" customHeight="1" x14ac:dyDescent="0.15">
      <c r="A2" s="351" t="s">
        <v>209</v>
      </c>
      <c r="B2" s="352"/>
      <c r="C2" s="352"/>
      <c r="D2" s="352"/>
      <c r="E2" s="353"/>
    </row>
    <row r="3" spans="1:6" x14ac:dyDescent="0.15">
      <c r="A3" s="204"/>
      <c r="B3" s="200"/>
      <c r="C3" s="200"/>
      <c r="D3" s="200"/>
      <c r="E3" s="215"/>
    </row>
    <row r="4" spans="1:6" ht="18" x14ac:dyDescent="0.2">
      <c r="A4" s="354" t="str">
        <f>CONCATENATE("Faculty name: ",T('Teaching points'!D2))</f>
        <v xml:space="preserve">Faculty name: </v>
      </c>
      <c r="B4" s="355"/>
      <c r="C4" s="359" t="s">
        <v>443</v>
      </c>
      <c r="D4" s="359"/>
      <c r="E4" s="360"/>
      <c r="F4" s="239"/>
    </row>
    <row r="5" spans="1:6" x14ac:dyDescent="0.15">
      <c r="A5" s="204"/>
      <c r="B5" s="200"/>
      <c r="C5" s="200"/>
      <c r="D5" s="200"/>
      <c r="E5" s="215"/>
    </row>
    <row r="6" spans="1:6" ht="16" thickBot="1" x14ac:dyDescent="0.25">
      <c r="A6" s="204"/>
      <c r="B6" s="232" t="str">
        <f>CONCATENATE("Year 1: ",'Service points'!C5)</f>
        <v xml:space="preserve">Year 1: </v>
      </c>
      <c r="C6" s="232" t="str">
        <f>CONCATENATE("Year 2: ",'Service points'!C30)</f>
        <v xml:space="preserve">Year 2: </v>
      </c>
      <c r="D6" s="232" t="str">
        <f>CONCATENATE("Year 3: ",'Service points'!C55)</f>
        <v xml:space="preserve">Year 3: </v>
      </c>
      <c r="E6" s="216" t="s">
        <v>21</v>
      </c>
    </row>
    <row r="7" spans="1:6" ht="17" thickTop="1" thickBot="1" x14ac:dyDescent="0.25">
      <c r="A7" s="217" t="s">
        <v>22</v>
      </c>
      <c r="B7" s="214"/>
      <c r="C7" s="214"/>
      <c r="D7" s="214"/>
      <c r="E7" s="218"/>
    </row>
    <row r="8" spans="1:6" ht="15" x14ac:dyDescent="0.2">
      <c r="A8" s="219" t="s">
        <v>33</v>
      </c>
      <c r="B8" s="61"/>
      <c r="C8" s="61"/>
      <c r="D8" s="61"/>
      <c r="E8" s="220"/>
    </row>
    <row r="9" spans="1:6" ht="14.25" customHeight="1" x14ac:dyDescent="0.15">
      <c r="A9" s="100" t="s">
        <v>23</v>
      </c>
      <c r="B9" s="43" t="s">
        <v>24</v>
      </c>
      <c r="C9" s="43" t="s">
        <v>24</v>
      </c>
      <c r="D9" s="43" t="s">
        <v>24</v>
      </c>
      <c r="E9" s="356" t="s">
        <v>27</v>
      </c>
    </row>
    <row r="10" spans="1:6" ht="14.25" customHeight="1" x14ac:dyDescent="0.15">
      <c r="A10" s="91" t="s">
        <v>32</v>
      </c>
      <c r="B10" s="41" t="s">
        <v>26</v>
      </c>
      <c r="C10" s="41" t="s">
        <v>26</v>
      </c>
      <c r="D10" s="41" t="s">
        <v>26</v>
      </c>
      <c r="E10" s="357"/>
    </row>
    <row r="11" spans="1:6" ht="14.25" customHeight="1" x14ac:dyDescent="0.15">
      <c r="A11" s="91" t="s">
        <v>208</v>
      </c>
      <c r="B11" s="41">
        <v>2.5</v>
      </c>
      <c r="C11" s="41">
        <v>5</v>
      </c>
      <c r="D11" s="41">
        <v>10</v>
      </c>
      <c r="E11" s="358"/>
    </row>
    <row r="12" spans="1:6" ht="6" customHeight="1" x14ac:dyDescent="0.2">
      <c r="A12" s="92"/>
      <c r="B12" s="42"/>
      <c r="C12" s="42"/>
      <c r="D12" s="42"/>
      <c r="E12" s="93"/>
    </row>
    <row r="13" spans="1:6" ht="14.25" customHeight="1" x14ac:dyDescent="0.15">
      <c r="A13" s="91" t="s">
        <v>23</v>
      </c>
      <c r="B13" s="41" t="s">
        <v>24</v>
      </c>
      <c r="C13" s="41" t="s">
        <v>24</v>
      </c>
      <c r="D13" s="41" t="s">
        <v>24</v>
      </c>
      <c r="E13" s="356" t="s">
        <v>29</v>
      </c>
    </row>
    <row r="14" spans="1:6" ht="14.25" customHeight="1" x14ac:dyDescent="0.15">
      <c r="A14" s="91" t="s">
        <v>25</v>
      </c>
      <c r="B14" s="41" t="s">
        <v>28</v>
      </c>
      <c r="C14" s="41" t="s">
        <v>28</v>
      </c>
      <c r="D14" s="41" t="s">
        <v>28</v>
      </c>
      <c r="E14" s="357"/>
    </row>
    <row r="15" spans="1:6" ht="14.25" customHeight="1" thickBot="1" x14ac:dyDescent="0.2">
      <c r="A15" s="221" t="s">
        <v>208</v>
      </c>
      <c r="B15" s="44">
        <v>3.5</v>
      </c>
      <c r="C15" s="44">
        <v>7</v>
      </c>
      <c r="D15" s="44">
        <v>12</v>
      </c>
      <c r="E15" s="357"/>
    </row>
    <row r="16" spans="1:6" ht="15" x14ac:dyDescent="0.2">
      <c r="A16" s="74"/>
      <c r="B16" s="60"/>
      <c r="C16" s="60"/>
      <c r="D16" s="60"/>
      <c r="E16" s="222"/>
    </row>
    <row r="17" spans="1:5" ht="15" x14ac:dyDescent="0.2">
      <c r="A17" s="223" t="s">
        <v>37</v>
      </c>
      <c r="B17" s="207"/>
      <c r="C17" s="207"/>
      <c r="D17" s="207"/>
      <c r="E17" s="208"/>
    </row>
    <row r="18" spans="1:5" x14ac:dyDescent="0.15">
      <c r="A18" s="224" t="s">
        <v>34</v>
      </c>
      <c r="B18" s="38">
        <f>IF(ISNUMBER('Teaching points'!Q32),'Teaching points'!Q32,'Teaching points'!H32)</f>
        <v>0</v>
      </c>
      <c r="C18" s="38">
        <f>IF(ISNUMBER('Teaching points'!Q62),'Teaching points'!Q62,'Teaching points'!H62)</f>
        <v>0</v>
      </c>
      <c r="D18" s="38">
        <f>IF(ISNUMBER('Teaching points'!Q92),'Teaching points'!Q92,'Teaching points'!H92)</f>
        <v>0</v>
      </c>
      <c r="E18" s="94"/>
    </row>
    <row r="19" spans="1:5" x14ac:dyDescent="0.15">
      <c r="A19" s="95" t="s">
        <v>35</v>
      </c>
      <c r="B19" s="29">
        <f>IF(ISNUMBER('Teaching points'!P32),'Teaching points'!P32,'Teaching points'!G32)</f>
        <v>0</v>
      </c>
      <c r="C19" s="29">
        <f>IF(ISNUMBER('Teaching points'!P62),'Teaching points'!P62,'Teaching points'!G62)</f>
        <v>0</v>
      </c>
      <c r="D19" s="29">
        <f>IF(ISNUMBER('Teaching points'!P92),'Teaching points'!P92,'Teaching points'!G92)</f>
        <v>0</v>
      </c>
      <c r="E19" s="94"/>
    </row>
    <row r="20" spans="1:5" x14ac:dyDescent="0.15">
      <c r="A20" s="95" t="s">
        <v>30</v>
      </c>
      <c r="B20" s="29">
        <f>'Teaching points'!F32</f>
        <v>0</v>
      </c>
      <c r="C20" s="29">
        <f>'Teaching points'!F62</f>
        <v>0</v>
      </c>
      <c r="D20" s="29">
        <f>'Teaching points'!F92</f>
        <v>0</v>
      </c>
      <c r="E20" s="94"/>
    </row>
    <row r="21" spans="1:5" ht="15" thickBot="1" x14ac:dyDescent="0.2">
      <c r="A21" s="225" t="s">
        <v>31</v>
      </c>
      <c r="B21" s="40">
        <f>B20</f>
        <v>0</v>
      </c>
      <c r="C21" s="40">
        <f>B21+C20</f>
        <v>0</v>
      </c>
      <c r="D21" s="40">
        <f>C21+D20</f>
        <v>0</v>
      </c>
      <c r="E21" s="226"/>
    </row>
    <row r="22" spans="1:5" ht="29.25" customHeight="1" thickTop="1" thickBot="1" x14ac:dyDescent="0.2">
      <c r="A22" s="204"/>
      <c r="B22" s="200"/>
      <c r="C22" s="200"/>
      <c r="D22" s="200"/>
      <c r="E22" s="215"/>
    </row>
    <row r="23" spans="1:5" ht="17" thickTop="1" thickBot="1" x14ac:dyDescent="0.25">
      <c r="A23" s="227" t="s">
        <v>36</v>
      </c>
      <c r="B23" s="97"/>
      <c r="C23" s="97"/>
      <c r="D23" s="97"/>
      <c r="E23" s="228"/>
    </row>
    <row r="24" spans="1:5" ht="15" x14ac:dyDescent="0.2">
      <c r="A24" s="219" t="s">
        <v>33</v>
      </c>
      <c r="B24" s="61"/>
      <c r="C24" s="61"/>
      <c r="D24" s="61"/>
      <c r="E24" s="99"/>
    </row>
    <row r="25" spans="1:5" ht="15" x14ac:dyDescent="0.2">
      <c r="A25" s="91" t="s">
        <v>208</v>
      </c>
      <c r="B25" s="41">
        <v>0</v>
      </c>
      <c r="C25" s="41">
        <v>0</v>
      </c>
      <c r="D25" s="41">
        <v>0</v>
      </c>
      <c r="E25" s="234" t="s">
        <v>27</v>
      </c>
    </row>
    <row r="26" spans="1:5" ht="6" customHeight="1" x14ac:dyDescent="0.2">
      <c r="A26" s="92"/>
      <c r="B26" s="42"/>
      <c r="C26" s="42"/>
      <c r="D26" s="42"/>
      <c r="E26" s="93"/>
    </row>
    <row r="27" spans="1:5" ht="15" x14ac:dyDescent="0.2">
      <c r="A27" s="101" t="s">
        <v>208</v>
      </c>
      <c r="B27" s="45">
        <v>0</v>
      </c>
      <c r="C27" s="45">
        <v>0</v>
      </c>
      <c r="D27" s="45">
        <v>0</v>
      </c>
      <c r="E27" s="233" t="s">
        <v>29</v>
      </c>
    </row>
    <row r="28" spans="1:5" x14ac:dyDescent="0.15">
      <c r="A28" s="74"/>
      <c r="B28" s="207"/>
      <c r="C28" s="207"/>
      <c r="D28" s="207"/>
      <c r="E28" s="208"/>
    </row>
    <row r="29" spans="1:5" ht="15" x14ac:dyDescent="0.2">
      <c r="A29" s="229" t="s">
        <v>37</v>
      </c>
      <c r="B29" s="207"/>
      <c r="C29" s="207"/>
      <c r="D29" s="207"/>
      <c r="E29" s="208"/>
    </row>
    <row r="30" spans="1:5" x14ac:dyDescent="0.15">
      <c r="A30" s="95" t="s">
        <v>38</v>
      </c>
      <c r="B30" s="29">
        <f>'Research points'!G25</f>
        <v>0</v>
      </c>
      <c r="C30" s="29">
        <f>'Research points'!G45</f>
        <v>0</v>
      </c>
      <c r="D30" s="29">
        <f>'Research points'!G65</f>
        <v>0</v>
      </c>
      <c r="E30" s="94"/>
    </row>
    <row r="31" spans="1:5" ht="15" thickBot="1" x14ac:dyDescent="0.2">
      <c r="A31" s="225" t="s">
        <v>39</v>
      </c>
      <c r="B31" s="40">
        <f>B30</f>
        <v>0</v>
      </c>
      <c r="C31" s="40">
        <f>C30+B31</f>
        <v>0</v>
      </c>
      <c r="D31" s="40">
        <f t="shared" ref="D31" si="0">D30+C31</f>
        <v>0</v>
      </c>
      <c r="E31" s="226"/>
    </row>
    <row r="32" spans="1:5" ht="32.5" customHeight="1" thickTop="1" thickBot="1" x14ac:dyDescent="0.2">
      <c r="A32" s="204"/>
      <c r="B32" s="200"/>
      <c r="C32" s="200"/>
      <c r="D32" s="200"/>
      <c r="E32" s="215"/>
    </row>
    <row r="33" spans="1:5" ht="17" thickTop="1" thickBot="1" x14ac:dyDescent="0.25">
      <c r="A33" s="230" t="s">
        <v>40</v>
      </c>
      <c r="B33" s="98"/>
      <c r="C33" s="98"/>
      <c r="D33" s="98"/>
      <c r="E33" s="235"/>
    </row>
    <row r="34" spans="1:5" ht="15" x14ac:dyDescent="0.2">
      <c r="A34" s="219" t="s">
        <v>33</v>
      </c>
      <c r="B34" s="61"/>
      <c r="C34" s="61"/>
      <c r="D34" s="61"/>
      <c r="E34" s="220"/>
    </row>
    <row r="35" spans="1:5" ht="15" x14ac:dyDescent="0.2">
      <c r="A35" s="100" t="s">
        <v>208</v>
      </c>
      <c r="B35" s="43">
        <v>1</v>
      </c>
      <c r="C35" s="43">
        <v>1</v>
      </c>
      <c r="D35" s="43">
        <v>2</v>
      </c>
      <c r="E35" s="231" t="s">
        <v>27</v>
      </c>
    </row>
    <row r="36" spans="1:5" ht="6" customHeight="1" x14ac:dyDescent="0.2">
      <c r="A36" s="92"/>
      <c r="B36" s="42"/>
      <c r="C36" s="42"/>
      <c r="D36" s="42"/>
      <c r="E36" s="93"/>
    </row>
    <row r="37" spans="1:5" ht="15" x14ac:dyDescent="0.2">
      <c r="A37" s="101" t="s">
        <v>208</v>
      </c>
      <c r="B37" s="46">
        <v>2</v>
      </c>
      <c r="C37" s="45">
        <v>2</v>
      </c>
      <c r="D37" s="45">
        <v>4</v>
      </c>
      <c r="E37" s="233" t="s">
        <v>29</v>
      </c>
    </row>
    <row r="38" spans="1:5" x14ac:dyDescent="0.15">
      <c r="A38" s="74"/>
      <c r="B38" s="207"/>
      <c r="C38" s="207"/>
      <c r="D38" s="207"/>
      <c r="E38" s="208"/>
    </row>
    <row r="39" spans="1:5" ht="15" x14ac:dyDescent="0.2">
      <c r="A39" s="229" t="s">
        <v>37</v>
      </c>
      <c r="B39" s="207"/>
      <c r="C39" s="207"/>
      <c r="D39" s="207"/>
      <c r="E39" s="208"/>
    </row>
    <row r="40" spans="1:5" x14ac:dyDescent="0.15">
      <c r="A40" s="95" t="s">
        <v>38</v>
      </c>
      <c r="B40" s="57">
        <f>'Service points'!F28</f>
        <v>0</v>
      </c>
      <c r="C40" s="57">
        <f>'Service points'!F53</f>
        <v>0</v>
      </c>
      <c r="D40" s="57">
        <f>'Service points'!F78</f>
        <v>0</v>
      </c>
      <c r="E40" s="236"/>
    </row>
    <row r="41" spans="1:5" ht="15" thickBot="1" x14ac:dyDescent="0.2">
      <c r="A41" s="96" t="s">
        <v>39</v>
      </c>
      <c r="B41" s="237">
        <f>B40</f>
        <v>0</v>
      </c>
      <c r="C41" s="237">
        <f>C40+B41</f>
        <v>0</v>
      </c>
      <c r="D41" s="237">
        <f t="shared" ref="D41" si="1">D40+C41</f>
        <v>0</v>
      </c>
      <c r="E41" s="238"/>
    </row>
  </sheetData>
  <sheetProtection selectLockedCells="1" selectUnlockedCells="1"/>
  <mergeCells count="6">
    <mergeCell ref="A1:E1"/>
    <mergeCell ref="A2:E2"/>
    <mergeCell ref="A4:B4"/>
    <mergeCell ref="E9:E11"/>
    <mergeCell ref="E13:E15"/>
    <mergeCell ref="C4:E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B666D27E3601419ACF19452B6E00C3" ma:contentTypeVersion="4" ma:contentTypeDescription="Create a new document." ma:contentTypeScope="" ma:versionID="0c0eea6fe95873a94c21cbf9f88d9f56">
  <xsd:schema xmlns:xsd="http://www.w3.org/2001/XMLSchema" xmlns:xs="http://www.w3.org/2001/XMLSchema" xmlns:p="http://schemas.microsoft.com/office/2006/metadata/properties" xmlns:ns2="1cd00fbe-2676-452e-a690-92b731ec570e" targetNamespace="http://schemas.microsoft.com/office/2006/metadata/properties" ma:root="true" ma:fieldsID="f5cbb3a902100f73536664d33b95f8aa" ns2:_="">
    <xsd:import namespace="1cd00fbe-2676-452e-a690-92b731ec57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00fbe-2676-452e-a690-92b731ec57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E64F06-B90C-4D54-8D9E-0FC3B5DEFF1A}">
  <ds:schemaRefs>
    <ds:schemaRef ds:uri="http://schemas.microsoft.com/sharepoint/v3/contenttype/forms"/>
  </ds:schemaRefs>
</ds:datastoreItem>
</file>

<file path=customXml/itemProps2.xml><?xml version="1.0" encoding="utf-8"?>
<ds:datastoreItem xmlns:ds="http://schemas.openxmlformats.org/officeDocument/2006/customXml" ds:itemID="{C45D2875-7180-4D85-9914-EF93DC0BEAD4}">
  <ds:schemaRefs>
    <ds:schemaRef ds:uri="http://purl.org/dc/elements/1.1/"/>
    <ds:schemaRef ds:uri="http://schemas.microsoft.com/sharepoint/v3"/>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60d6f559-c820-4de0-b2e6-3725724b4822"/>
    <ds:schemaRef ds:uri="http://schemas.microsoft.com/office/2006/metadata/properties"/>
    <ds:schemaRef ds:uri="cb93a824-1b30-42b7-9c6f-d287d003191c"/>
    <ds:schemaRef ds:uri="http://www.w3.org/XML/1998/namespace"/>
  </ds:schemaRefs>
</ds:datastoreItem>
</file>

<file path=customXml/itemProps3.xml><?xml version="1.0" encoding="utf-8"?>
<ds:datastoreItem xmlns:ds="http://schemas.openxmlformats.org/officeDocument/2006/customXml" ds:itemID="{ABD06169-B0BF-4BB7-8779-65EC1E15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00fbe-2676-452e-a690-92b731ec57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Teaching Library</vt:lpstr>
      <vt:lpstr>Teaching points</vt:lpstr>
      <vt:lpstr>Research library</vt:lpstr>
      <vt:lpstr>Research points</vt:lpstr>
      <vt:lpstr>Service library</vt:lpstr>
      <vt:lpstr>Service points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Kaswan</dc:creator>
  <cp:lastModifiedBy>Microsoft Office User</cp:lastModifiedBy>
  <dcterms:created xsi:type="dcterms:W3CDTF">2020-07-28T21:26:41Z</dcterms:created>
  <dcterms:modified xsi:type="dcterms:W3CDTF">2021-07-05T19:18:33Z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0x01010049B666D27E3601419ACF19452B6E00C3</vt:lpwstr>
  </property>
  <property fmtid="{D5CDD505-2E9C-101B-9397-08002B2CF9AE}" pid="3" name="ComplianceAssetId">
    <vt:lpwstr/>
  </property>
  <property fmtid="{D5CDD505-2E9C-101B-9397-08002B2CF9AE}" pid="4" name="_ExtendedDescription">
    <vt:lpwstr/>
  </property>
</Properties>
</file>