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129"/>
  <workbookPr codeName="ThisWorkbook" defaultThemeVersion="124226"/>
  <mc:AlternateContent xmlns:mc="http://schemas.openxmlformats.org/markup-compatibility/2006">
    <mc:Choice Requires="x15">
      <x15ac:absPath xmlns:x15ac="http://schemas.microsoft.com/office/spreadsheetml/2010/11/ac" url="V:\31 Policies, Procedures, Guides, Audits\Benefits\Benefits Template for Website\"/>
    </mc:Choice>
  </mc:AlternateContent>
  <xr:revisionPtr revIDLastSave="0" documentId="13_ncr:1_{EFCBB2CF-8CCC-4454-A71A-185F7C057A3F}" xr6:coauthVersionLast="47" xr6:coauthVersionMax="47" xr10:uidLastSave="{00000000-0000-0000-0000-000000000000}"/>
  <bookViews>
    <workbookView xWindow="-120" yWindow="-120" windowWidth="29040" windowHeight="15720" firstSheet="1" activeTab="2" xr2:uid="{00000000-000D-0000-FFFF-FFFF00000000}"/>
  </bookViews>
  <sheets>
    <sheet name="Benefit Template-old" sheetId="12" state="hidden" r:id="rId1"/>
    <sheet name="Benefits Template" sheetId="15" r:id="rId2"/>
    <sheet name="Benefits Table" sheetId="11" r:id="rId3"/>
    <sheet name="Links" sheetId="16" state="hidden" r:id="rId4"/>
  </sheets>
  <definedNames>
    <definedName name="Coverage">'Benefits Table'!$D$23:$J$23</definedName>
    <definedName name="InsPremiums">'Benefits Table'!$D$23:$J$25</definedName>
    <definedName name="_xlnm.Print_Area" localSheetId="2">'Benefits Table'!$B$1:$J$38</definedName>
    <definedName name="Status">'Benefits Table'!$D$23:$D$25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2" i="15" l="1"/>
  <c r="B25" i="15"/>
  <c r="E25" i="15"/>
  <c r="D25" i="15"/>
  <c r="C25" i="15"/>
  <c r="E24" i="15"/>
  <c r="D24" i="15"/>
  <c r="C24" i="15"/>
  <c r="B24" i="15"/>
  <c r="E11" i="15"/>
  <c r="E23" i="15" s="1"/>
  <c r="D11" i="15"/>
  <c r="D23" i="15" s="1"/>
  <c r="C11" i="15"/>
  <c r="C22" i="15" s="1"/>
  <c r="B11" i="15"/>
  <c r="B23" i="15" s="1"/>
  <c r="B22" i="12"/>
  <c r="F24" i="11"/>
  <c r="B21" i="15" l="1"/>
  <c r="E22" i="15"/>
  <c r="B22" i="15"/>
  <c r="B20" i="15"/>
  <c r="C20" i="15"/>
  <c r="D20" i="15"/>
  <c r="D21" i="15"/>
  <c r="C23" i="15"/>
  <c r="E20" i="15"/>
  <c r="C21" i="15"/>
  <c r="E21" i="15"/>
  <c r="B25" i="12"/>
  <c r="B26" i="15" l="1"/>
  <c r="B27" i="15" s="1"/>
  <c r="D26" i="15"/>
  <c r="D27" i="15" s="1"/>
  <c r="E26" i="15"/>
  <c r="E27" i="15" s="1"/>
  <c r="C26" i="15"/>
  <c r="C27" i="15" s="1"/>
  <c r="E24" i="12"/>
  <c r="D24" i="12"/>
  <c r="C24" i="12"/>
  <c r="B24" i="12"/>
  <c r="E25" i="12"/>
  <c r="D25" i="12"/>
  <c r="E14" i="12"/>
  <c r="E23" i="12" s="1"/>
  <c r="D14" i="12"/>
  <c r="D23" i="12" s="1"/>
  <c r="C14" i="12"/>
  <c r="C22" i="12" s="1"/>
  <c r="B14" i="12"/>
  <c r="F25" i="11"/>
  <c r="C25" i="12"/>
  <c r="B21" i="12" l="1"/>
  <c r="B20" i="12"/>
  <c r="E20" i="12"/>
  <c r="C21" i="12"/>
  <c r="E21" i="12"/>
  <c r="E22" i="12"/>
  <c r="D20" i="12"/>
  <c r="D21" i="12"/>
  <c r="D22" i="12"/>
  <c r="C23" i="12"/>
  <c r="C20" i="12"/>
  <c r="B23" i="12"/>
  <c r="B26" i="12" l="1"/>
  <c r="B27" i="12" s="1"/>
  <c r="C26" i="12"/>
  <c r="C27" i="12" s="1"/>
  <c r="D26" i="12"/>
  <c r="D27" i="12" s="1"/>
  <c r="E26" i="12"/>
  <c r="E27" i="1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Richard Wilson</author>
  </authors>
  <commentList>
    <comment ref="A5" authorId="0" shapeId="0" xr:uid="{00000000-0006-0000-0000-000001000000}">
      <text>
        <r>
          <rPr>
            <sz val="8"/>
            <color indexed="81"/>
            <rFont val="Tahoma"/>
            <family val="2"/>
          </rPr>
          <t xml:space="preserve">Select "Faculty", "Staff", or "Student" from the drop down list.
</t>
        </r>
      </text>
    </comment>
    <comment ref="A6" authorId="0" shapeId="0" xr:uid="{00000000-0006-0000-0000-000002000000}">
      <text>
        <r>
          <rPr>
            <sz val="8"/>
            <color indexed="81"/>
            <rFont val="Tahoma"/>
            <family val="2"/>
          </rPr>
          <t xml:space="preserve">Any FTE less than 1.0 is considered part time.
</t>
        </r>
      </text>
    </comment>
    <comment ref="A7" authorId="0" shapeId="0" xr:uid="{00000000-0006-0000-0000-000003000000}">
      <text>
        <r>
          <rPr>
            <sz val="8"/>
            <color indexed="81"/>
            <rFont val="Tahoma"/>
            <family val="2"/>
          </rPr>
          <t xml:space="preserve">Employees working 19 hours or fewer per week are not benefits eligible.
</t>
        </r>
      </text>
    </comment>
    <comment ref="A8" authorId="0" shapeId="0" xr:uid="{00000000-0006-0000-0000-000004000000}">
      <text>
        <r>
          <rPr>
            <sz val="8"/>
            <color indexed="81"/>
            <rFont val="Tahoma"/>
            <family val="2"/>
          </rPr>
          <t xml:space="preserve">In addition to workstudy students, there are a few exceptions where employees are exempt from FICA.  </t>
        </r>
        <r>
          <rPr>
            <b/>
            <sz val="8"/>
            <color indexed="81"/>
            <rFont val="Tahoma"/>
            <family val="2"/>
          </rPr>
          <t>If in doubt, select "Yes".</t>
        </r>
        <r>
          <rPr>
            <sz val="8"/>
            <color indexed="81"/>
            <rFont val="Tahoma"/>
            <family val="2"/>
          </rPr>
          <t xml:space="preserve">
</t>
        </r>
      </text>
    </comment>
    <comment ref="A10" authorId="0" shapeId="0" xr:uid="{00000000-0006-0000-0000-000005000000}">
      <text>
        <r>
          <rPr>
            <sz val="8"/>
            <color indexed="81"/>
            <rFont val="Tahoma"/>
            <family val="2"/>
          </rPr>
          <t xml:space="preserve">Enter the annual salary or wages anticipated to be paid for the employee's regular assignment.
</t>
        </r>
      </text>
    </comment>
    <comment ref="A11" authorId="0" shapeId="0" xr:uid="{00000000-0006-0000-0000-000006000000}">
      <text>
        <r>
          <rPr>
            <sz val="8"/>
            <color indexed="81"/>
            <rFont val="Tahoma"/>
            <family val="2"/>
          </rPr>
          <t>For staff, enter annual longevity pay.  Longevity is a component of salary, not benefits.</t>
        </r>
      </text>
    </comment>
    <comment ref="A12" authorId="0" shapeId="0" xr:uid="{00000000-0006-0000-0000-000007000000}">
      <text>
        <r>
          <rPr>
            <sz val="8"/>
            <color indexed="81"/>
            <rFont val="Tahoma"/>
            <family val="2"/>
          </rPr>
          <t xml:space="preserve">Enter the annual amount of any cell phone allowance.  </t>
        </r>
      </text>
    </comment>
    <comment ref="A13" authorId="0" shapeId="0" xr:uid="{00000000-0006-0000-0000-000008000000}">
      <text>
        <r>
          <rPr>
            <sz val="8"/>
            <color indexed="81"/>
            <rFont val="Tahoma"/>
            <family val="2"/>
          </rPr>
          <t xml:space="preserve">Enter any other payment to be made in addition to regular salary.  This includes summer assignments for 9x9 faculty.
</t>
        </r>
      </text>
    </comment>
    <comment ref="A16" authorId="0" shapeId="0" xr:uid="{00000000-0006-0000-0000-000009000000}">
      <text>
        <r>
          <rPr>
            <sz val="8"/>
            <color indexed="81"/>
            <rFont val="Tahoma"/>
            <family val="2"/>
          </rPr>
          <t>If coverage level is unknown, select "Unspecified".</t>
        </r>
      </text>
    </comment>
    <comment ref="A17" authorId="0" shapeId="0" xr:uid="{00000000-0006-0000-0000-00000A000000}">
      <text>
        <r>
          <rPr>
            <sz val="8"/>
            <color indexed="81"/>
            <rFont val="Tahoma"/>
            <family val="2"/>
          </rPr>
          <t xml:space="preserve">Select the number of complete months of insurance coverage for an annual period.  For most faculty members paid on a 9x9 basis, coverage is for 12 months.
</t>
        </r>
      </text>
    </comment>
    <comment ref="A18" authorId="0" shapeId="0" xr:uid="{00000000-0006-0000-0000-00000B000000}">
      <text>
        <r>
          <rPr>
            <sz val="8"/>
            <color indexed="81"/>
            <rFont val="Tahoma"/>
            <family val="2"/>
          </rPr>
          <t>Select "ORP", "TRS", or "None" from the drop down list.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Richard Wilson</author>
  </authors>
  <commentList>
    <comment ref="A5" authorId="0" shapeId="0" xr:uid="{3F7FFF34-174B-4B39-B7CA-2FF74FAD0DDA}">
      <text>
        <r>
          <rPr>
            <sz val="8"/>
            <color indexed="81"/>
            <rFont val="Tahoma"/>
            <family val="2"/>
          </rPr>
          <t>Fill out column based on the employee type.</t>
        </r>
      </text>
    </comment>
    <comment ref="A7" authorId="0" shapeId="0" xr:uid="{42FC16D5-3F55-4321-9DE4-1238E76F1E1F}">
      <text>
        <r>
          <rPr>
            <sz val="8"/>
            <color indexed="81"/>
            <rFont val="Tahoma"/>
            <family val="2"/>
          </rPr>
          <t xml:space="preserve">Enter the annual salary or wages anticipated to be paid for the employee's regular assignment.
</t>
        </r>
      </text>
    </comment>
    <comment ref="A8" authorId="0" shapeId="0" xr:uid="{EA8347A1-419C-434B-9A55-E6A234773205}">
      <text>
        <r>
          <rPr>
            <sz val="8"/>
            <color indexed="81"/>
            <rFont val="Tahoma"/>
            <family val="2"/>
          </rPr>
          <t>For staff, enter annual longevity pay.  Longevity is a component of salary, not benefits.</t>
        </r>
      </text>
    </comment>
    <comment ref="A9" authorId="0" shapeId="0" xr:uid="{141B8CCD-A9F1-4056-8C5C-C4DCEEB55423}">
      <text>
        <r>
          <rPr>
            <sz val="8"/>
            <color indexed="81"/>
            <rFont val="Tahoma"/>
            <family val="2"/>
          </rPr>
          <t xml:space="preserve">Enter the annual amount of any cell phone allowance.  </t>
        </r>
      </text>
    </comment>
    <comment ref="A10" authorId="0" shapeId="0" xr:uid="{DBA69BF4-EBBC-46BA-8025-A9586F976D15}">
      <text>
        <r>
          <rPr>
            <sz val="8"/>
            <color indexed="81"/>
            <rFont val="Tahoma"/>
            <family val="2"/>
          </rPr>
          <t xml:space="preserve">Enter any other payment to be made in addition to regular salary.  This includes summer assignments for 9x9 faculty.
</t>
        </r>
      </text>
    </comment>
    <comment ref="A13" authorId="0" shapeId="0" xr:uid="{43A57B34-08C0-401E-9883-82998AC5E833}">
      <text>
        <r>
          <rPr>
            <sz val="8"/>
            <color indexed="81"/>
            <rFont val="Tahoma"/>
            <family val="2"/>
          </rPr>
          <t xml:space="preserve">Employees working 19 hours or fewer per week are not benefits eligible.
</t>
        </r>
      </text>
    </comment>
    <comment ref="A14" authorId="0" shapeId="0" xr:uid="{7AD39600-95CC-4C5F-8C18-F52D59EC8AF9}">
      <text>
        <r>
          <rPr>
            <sz val="8"/>
            <color indexed="81"/>
            <rFont val="Tahoma"/>
            <family val="2"/>
          </rPr>
          <t xml:space="preserve">Any FTE less than 0.75 is considered part time.
</t>
        </r>
      </text>
    </comment>
    <comment ref="A15" authorId="0" shapeId="0" xr:uid="{AC1BAA34-0EEA-493E-9056-07C2553E0641}">
      <text>
        <r>
          <rPr>
            <sz val="8"/>
            <color indexed="81"/>
            <rFont val="Tahoma"/>
            <family val="2"/>
          </rPr>
          <t>If coverage level is unknown, select "Unspecified".</t>
        </r>
      </text>
    </comment>
    <comment ref="A16" authorId="0" shapeId="0" xr:uid="{29827CAB-8979-4610-BF63-EA4370B07133}">
      <text>
        <r>
          <rPr>
            <sz val="8"/>
            <color indexed="81"/>
            <rFont val="Tahoma"/>
            <family val="2"/>
          </rPr>
          <t xml:space="preserve">Select the number of complete months of insurance coverage for an annual period.  For most faculty members paid on a 9x9 basis, coverage is for 12 months.
</t>
        </r>
      </text>
    </comment>
    <comment ref="A17" authorId="0" shapeId="0" xr:uid="{475FDDE8-2E3F-4D6D-94EA-AB57ED7FD1E5}">
      <text>
        <r>
          <rPr>
            <sz val="8"/>
            <color indexed="81"/>
            <rFont val="Tahoma"/>
            <family val="2"/>
          </rPr>
          <t>Select "ORP", "TRS", or "None" from the drop down list.</t>
        </r>
      </text>
    </comment>
    <comment ref="A19" authorId="0" shapeId="0" xr:uid="{C09B8645-C81E-48C6-9E1B-6CF6722EBCF8}">
      <text>
        <r>
          <rPr>
            <sz val="8"/>
            <color indexed="81"/>
            <rFont val="Tahoma"/>
            <family val="2"/>
          </rPr>
          <t xml:space="preserve">In addition to workstudy students, there are a few exceptions where employees are exempt from FICA.  </t>
        </r>
        <r>
          <rPr>
            <b/>
            <sz val="8"/>
            <color indexed="81"/>
            <rFont val="Tahoma"/>
            <family val="2"/>
          </rPr>
          <t>If in doubt, select "Yes".</t>
        </r>
        <r>
          <rPr>
            <sz val="8"/>
            <color indexed="81"/>
            <rFont val="Tahoma"/>
            <family val="2"/>
          </rPr>
          <t xml:space="preserve">
</t>
        </r>
      </text>
    </comment>
  </commentList>
</comments>
</file>

<file path=xl/sharedStrings.xml><?xml version="1.0" encoding="utf-8"?>
<sst xmlns="http://schemas.openxmlformats.org/spreadsheetml/2006/main" count="226" uniqueCount="135">
  <si>
    <t>Insurance Package</t>
  </si>
  <si>
    <t xml:space="preserve">Retirement Plan </t>
  </si>
  <si>
    <t xml:space="preserve"> Benefit Options</t>
  </si>
  <si>
    <t>None</t>
  </si>
  <si>
    <t>Estimated Benefit Payments</t>
  </si>
  <si>
    <t>Estimated Benefits Payments ($)</t>
  </si>
  <si>
    <t>Estimated Benefits Payments (% of Total Earnings)</t>
  </si>
  <si>
    <t>←</t>
  </si>
  <si>
    <t>user input</t>
  </si>
  <si>
    <t xml:space="preserve">Insurance Coverage Months </t>
  </si>
  <si>
    <t>A</t>
  </si>
  <si>
    <t>B</t>
  </si>
  <si>
    <t>C</t>
  </si>
  <si>
    <t xml:space="preserve">  +  Longevity/Hazardous Duty Pay</t>
  </si>
  <si>
    <t xml:space="preserve">  +  Cell Phone Allowance</t>
  </si>
  <si>
    <t>Unspecified</t>
  </si>
  <si>
    <t>Yes</t>
  </si>
  <si>
    <t>Employee Only</t>
  </si>
  <si>
    <t> Limits</t>
  </si>
  <si>
    <t>Rate</t>
  </si>
  <si>
    <t>Benefit</t>
  </si>
  <si>
    <t>Line</t>
  </si>
  <si>
    <t>Category</t>
  </si>
  <si>
    <t>Employee &amp; Spouse</t>
  </si>
  <si>
    <t>Employee &amp; Children</t>
  </si>
  <si>
    <t>Employee &amp; Family</t>
  </si>
  <si>
    <t>(0.01)</t>
  </si>
  <si>
    <t>2   Employers Retirement Contribution</t>
  </si>
  <si>
    <t>1   FICA Match (Social Security and Medicare)</t>
  </si>
  <si>
    <t>5   Vacation and Sick Leave (VSL)</t>
  </si>
  <si>
    <t>6   Employers Insurance Contribution</t>
  </si>
  <si>
    <t>Salary or Wages - Regular Assignment</t>
  </si>
  <si>
    <t>Total Compensation</t>
  </si>
  <si>
    <t>Faculty</t>
  </si>
  <si>
    <t>Subject to FICA?</t>
  </si>
  <si>
    <t>Benefits Eligible?</t>
  </si>
  <si>
    <t>Full Time</t>
  </si>
  <si>
    <t>Part Time</t>
  </si>
  <si>
    <t>D</t>
  </si>
  <si>
    <t>Assignment Information</t>
  </si>
  <si>
    <t>Employee Type</t>
  </si>
  <si>
    <t xml:space="preserve">  +  Supplement / Special Assignment / Other</t>
  </si>
  <si>
    <t>Benefits Template</t>
  </si>
  <si>
    <r>
      <t xml:space="preserve">Drop down lists </t>
    </r>
    <r>
      <rPr>
        <sz val="11"/>
        <color theme="1"/>
        <rFont val="Calibri"/>
        <family val="2"/>
      </rPr>
      <t>→</t>
    </r>
  </si>
  <si>
    <r>
      <t xml:space="preserve">Compensation </t>
    </r>
    <r>
      <rPr>
        <i/>
        <sz val="10"/>
        <color rgb="FF3112E8"/>
        <rFont val="Calibri"/>
        <family val="2"/>
        <scheme val="minor"/>
      </rPr>
      <t>(enter annual amounts)</t>
    </r>
  </si>
  <si>
    <t>Full or Part Time</t>
  </si>
  <si>
    <r>
      <rPr>
        <sz val="11"/>
        <color theme="1"/>
        <rFont val="Arial"/>
        <family val="2"/>
      </rPr>
      <t xml:space="preserve">● </t>
    </r>
    <r>
      <rPr>
        <sz val="11"/>
        <color theme="1"/>
        <rFont val="Calibri"/>
        <family val="2"/>
        <scheme val="minor"/>
      </rPr>
      <t>For estimates for a future year, it is important to allow for increases, especially for salaries and insurance premiums.</t>
    </r>
  </si>
  <si>
    <t>(0.0765)  Total FICA</t>
  </si>
  <si>
    <t>(0.0145)  Medicare</t>
  </si>
  <si>
    <t>(0.062)    Social Security</t>
  </si>
  <si>
    <t>¹</t>
  </si>
  <si>
    <t>²</t>
  </si>
  <si>
    <t xml:space="preserve">   Wage Base    </t>
  </si>
  <si>
    <t xml:space="preserve">   No Limit</t>
  </si>
  <si>
    <t xml:space="preserve">  Workers
  Compensation Insurance</t>
  </si>
  <si>
    <t xml:space="preserve">  Vacation Sick Leave</t>
  </si>
  <si>
    <t xml:space="preserve">   No Limit for Medicare Tax</t>
  </si>
  <si>
    <t>Staff</t>
  </si>
  <si>
    <t>TRS</t>
  </si>
  <si>
    <r>
      <rPr>
        <sz val="11"/>
        <color theme="1"/>
        <rFont val="Arial"/>
        <family val="2"/>
      </rPr>
      <t xml:space="preserve">● </t>
    </r>
    <r>
      <rPr>
        <i/>
        <sz val="11"/>
        <color theme="1"/>
        <rFont val="Calibri"/>
        <family val="2"/>
        <scheme val="minor"/>
      </rPr>
      <t>For UTRGV internal use only</t>
    </r>
    <r>
      <rPr>
        <sz val="11"/>
        <color theme="1"/>
        <rFont val="Calibri"/>
        <family val="2"/>
        <scheme val="minor"/>
      </rPr>
      <t xml:space="preserve">; this tool may be used to estimate benefits cost at current rates (see accompanying "Benefits Table").  </t>
    </r>
  </si>
  <si>
    <t>Estimate of UTRGV's cost for employment benefits</t>
  </si>
  <si>
    <r>
      <t xml:space="preserve">   Wage Base</t>
    </r>
    <r>
      <rPr>
        <vertAlign val="superscript"/>
        <sz val="12"/>
        <rFont val="Verdana"/>
        <family val="2"/>
      </rPr>
      <t>1</t>
    </r>
    <r>
      <rPr>
        <sz val="11"/>
        <rFont val="Verdana"/>
        <family val="2"/>
      </rPr>
      <t xml:space="preserve"> </t>
    </r>
    <r>
      <rPr>
        <sz val="8"/>
        <rFont val="Verdana"/>
        <family val="2"/>
      </rPr>
      <t xml:space="preserve"> </t>
    </r>
  </si>
  <si>
    <r>
      <t xml:space="preserve">  Retirement</t>
    </r>
    <r>
      <rPr>
        <vertAlign val="superscript"/>
        <sz val="11"/>
        <rFont val="Verdana"/>
        <family val="2"/>
      </rPr>
      <t>2</t>
    </r>
  </si>
  <si>
    <r>
      <t xml:space="preserve">  Unemployment
  Compensation Insurance</t>
    </r>
    <r>
      <rPr>
        <vertAlign val="superscript"/>
        <sz val="11"/>
        <rFont val="Verdana"/>
        <family val="2"/>
      </rPr>
      <t>3</t>
    </r>
  </si>
  <si>
    <t xml:space="preserve">   Wage Base⁴   </t>
  </si>
  <si>
    <t>participates in TRS-Care, the current surcharge is $535 per month.  More information, including the amount of the TRS-Care surcharge is  available</t>
  </si>
  <si>
    <t xml:space="preserve">  Group Health Insurance
  Premium Sharing Rates</t>
  </si>
  <si>
    <t>Social Security limits</t>
  </si>
  <si>
    <t>https://www.ssa.gov/oact/cola/cbb.html</t>
  </si>
  <si>
    <t>Retirement limits for Section 401(a)(17)</t>
  </si>
  <si>
    <t>https://www.standard.com/individual/products-services/workplace-benefits/irs-indexed-limits</t>
  </si>
  <si>
    <t>Helpful Links:</t>
  </si>
  <si>
    <t>For questions related to benefits, contact Omar Perez, Sr. Benefit Rep at HR.</t>
  </si>
  <si>
    <t>Otherwise, search on web for updates on rates and contribution rates.</t>
  </si>
  <si>
    <t>https://www.trs.texas.gov/Pages/re_contribution_rates.aspx</t>
  </si>
  <si>
    <t>TRS Contribution Rates</t>
  </si>
  <si>
    <t>TRS - IRS Salary Cap Provision</t>
  </si>
  <si>
    <t>https://www.trs.texas.gov/Pages/re_salary_cap_provision.aspx</t>
  </si>
  <si>
    <t>https://www.trs.texas.gov/Pages/re_chart_contribution_rate_increase_2019.aspx</t>
  </si>
  <si>
    <t xml:space="preserve">  FICA [ OASDI ]</t>
  </si>
  <si>
    <t>https://www.twc.texas.gov/businesses/unemployment-insurance-tax-rates</t>
  </si>
  <si>
    <t>UCI Wage base</t>
  </si>
  <si>
    <t>Benefits Cost Worksheet for Employees</t>
  </si>
  <si>
    <r>
      <t xml:space="preserve">at </t>
    </r>
    <r>
      <rPr>
        <i/>
        <sz val="10"/>
        <color theme="1"/>
        <rFont val="Calibri"/>
        <family val="2"/>
        <scheme val="minor"/>
      </rPr>
      <t>www.trs.texas.gov</t>
    </r>
    <r>
      <rPr>
        <sz val="10"/>
        <color theme="1"/>
        <rFont val="Calibri"/>
        <family val="2"/>
        <scheme val="minor"/>
      </rPr>
      <t xml:space="preserve"> under the "Employers" menu.</t>
    </r>
  </si>
  <si>
    <t>Rate is subject to change without notice to fund unemployment claims.</t>
  </si>
  <si>
    <t>Surcharges for Returning Retirees.</t>
  </si>
  <si>
    <t>Salaries paid to employees who retired after Sept. 1, 2005 and who work more than one-half time are subject to a pension surcharge of 16.5%.  This</t>
  </si>
  <si>
    <t>additional employer cost is a combination of the employee and state contribution rates (currently at 8.25% and 8.25%, respectively).  If the retiree</t>
  </si>
  <si>
    <t>[Last Update: 07-06-2023]</t>
  </si>
  <si>
    <t>No</t>
  </si>
  <si>
    <t xml:space="preserve">    Non-Benefit Eligible</t>
  </si>
  <si>
    <t xml:space="preserve">Multiply Total Compensation by rates on Lines 1, 3, and 4, taking into consideration the limits and add on the Group Health Insurance Premium for total benefit cost.   </t>
  </si>
  <si>
    <t>https://www.utsystem.edu/documents/docs/publication/2023/benefits-cost-worksheet-employees</t>
  </si>
  <si>
    <t>STU, WS, GRA, GTA</t>
  </si>
  <si>
    <t>Tax Type</t>
  </si>
  <si>
    <t>Student Type</t>
  </si>
  <si>
    <t>Workers Compensation (WCI)</t>
  </si>
  <si>
    <t>Texas Unemployment Compensation (SUI)</t>
  </si>
  <si>
    <t>GRA, GTA</t>
  </si>
  <si>
    <t xml:space="preserve">Multiply Total Compensation by each row as indicated: 
  </t>
  </si>
  <si>
    <t>Line #</t>
  </si>
  <si>
    <t>3   Unemployment Compensation (SUI)</t>
  </si>
  <si>
    <t>4   Workers Compensation (WCI)</t>
  </si>
  <si>
    <t>Student-STU/WS</t>
  </si>
  <si>
    <t>Student-GRA/GTA</t>
  </si>
  <si>
    <t>Benefits Eligible? If "Yes" complete next 4 lines.</t>
  </si>
  <si>
    <t xml:space="preserve">Any settings can be changed as needed. </t>
  </si>
  <si>
    <t>(0.0825)    TRS matching</t>
  </si>
  <si>
    <t>(0.0850)    ORP matching</t>
  </si>
  <si>
    <r>
      <rPr>
        <b/>
        <sz val="10"/>
        <color theme="1"/>
        <rFont val="Verdana"/>
        <family val="2"/>
      </rPr>
      <t xml:space="preserve">For budgeting purposes only. </t>
    </r>
    <r>
      <rPr>
        <sz val="10"/>
        <color theme="1"/>
        <rFont val="Verdana"/>
        <family val="2"/>
      </rPr>
      <t>You may estimate your department's Fringe Benefit expense by the following categories:</t>
    </r>
  </si>
  <si>
    <t>Multiply Total Compensation by rates on Lines 1, 2, 3, 4, and 5, taking in to consideration limits and then add on the Group Health Insurance premium multiplied by the number of months of employment for the fiscal year for total benefit cost .</t>
  </si>
  <si>
    <t>FICA/Medicare</t>
  </si>
  <si>
    <t xml:space="preserve">Total FTE is greater than 0.5 or not enrolled at least half time (unless is student’s last semester for graduation and Total FTE is 0.5 or less). </t>
  </si>
  <si>
    <t>Subject to SUI regardless of FTE or enrollment status.</t>
  </si>
  <si>
    <t>Subject to WCI regardless of FTE or enrollment status.</t>
  </si>
  <si>
    <t>When Subject to Tax:</t>
  </si>
  <si>
    <t>Calculation</t>
  </si>
  <si>
    <t xml:space="preserve">    Employee Type</t>
  </si>
  <si>
    <r>
      <t xml:space="preserve">   </t>
    </r>
    <r>
      <rPr>
        <b/>
        <sz val="10"/>
        <color theme="1"/>
        <rFont val="Verdana"/>
        <family val="2"/>
      </rPr>
      <t xml:space="preserve"> Benefit Eligible</t>
    </r>
    <r>
      <rPr>
        <sz val="10"/>
        <color theme="1"/>
        <rFont val="Verdana"/>
        <family val="2"/>
      </rPr>
      <t xml:space="preserve">  </t>
    </r>
  </si>
  <si>
    <r>
      <t xml:space="preserve"> </t>
    </r>
    <r>
      <rPr>
        <b/>
        <sz val="10"/>
        <color theme="1"/>
        <rFont val="Verdana"/>
        <family val="2"/>
      </rPr>
      <t xml:space="preserve">   Student  </t>
    </r>
    <r>
      <rPr>
        <sz val="10"/>
        <color theme="1"/>
        <rFont val="Verdana"/>
        <family val="2"/>
      </rPr>
      <t xml:space="preserve">                             </t>
    </r>
  </si>
  <si>
    <t>Notes:</t>
  </si>
  <si>
    <t>10/05/23 - Benefits rate for overtime: Per Frances, OT get charged like additional pay.  Only OASI and Retirement.</t>
  </si>
  <si>
    <t>● For estimates for a future year, it is important to allow for increases, especially for salaries and insurance premiums.</t>
  </si>
  <si>
    <t>● For summer faculty assignments, special assignments, or additional pay, Group Health Insurance is not charged.</t>
  </si>
  <si>
    <t xml:space="preserve">  UTRGV Employer Paid Fringe Benefits [ Effective 1-1-2025 ] </t>
  </si>
  <si>
    <t>Social Security wage base increased from $168,600 to $176,100 effective 01-01-2025.</t>
  </si>
  <si>
    <t>TRS and ORP wage base increased from $345,000 to $350,000 effective 01-01-2025.</t>
  </si>
  <si>
    <t>https://fmx.cpa.texas.gov/fmx/legis/salinc/changes/f021_001.php#:~:text=Optional%20Retirement%20Program%20(ORP)%20Rates,fiscal%202024%20and%20fiscal%202025.</t>
  </si>
  <si>
    <t>ORP Contribution Rates</t>
  </si>
  <si>
    <t>chrome-extension://efaidnbmnnnibpcajpcglclefindmkaj/https://reportcenter.highered.texas.gov/agency-publication/miscellaneous/current-orp-contribution-rates/#:~:text=ORP%20Contribution%20Rates%20FY24%20FY25,a)(5)(A).</t>
  </si>
  <si>
    <t>https://offices.austincc.edu/human-resources/optional-retirement-program-orp/#:~:text=Employees%20participating%20in%20ORP%20contribute,one%20year%20and%20one%20day.</t>
  </si>
  <si>
    <t>Last update: 12-12-2024</t>
  </si>
  <si>
    <t>(0.00122)</t>
  </si>
  <si>
    <t>(0.00516)</t>
  </si>
  <si>
    <t>[Last Update: 12-12-2024]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</si>
</sst>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0_);\(&quot;$&quot;#,##0\)"/>
    <numFmt numFmtId="8" formatCode="&quot;$&quot;#,##0.00_);[Red]\(&quot;$&quot;#,##0.00\)"/>
    <numFmt numFmtId="41" formatCode="_(* #,##0_);_(* \(#,##0\);_(* &quot;-&quot;_);_(@_)"/>
    <numFmt numFmtId="44" formatCode="_(&quot;$&quot;* #,##0.00_);_(&quot;$&quot;* \(#,##0.00\);_(&quot;$&quot;* &quot;-&quot;??_);_(@_)"/>
    <numFmt numFmtId="43" formatCode="_(* #,##0.00_);_(* \(#,##0.00\);_(* &quot;-&quot;??_);_(@_)"/>
    <numFmt numFmtId="164" formatCode="_(* #,##0_);_(* \(#,##0\);_(* &quot;-&quot;??_);_(@_)"/>
    <numFmt numFmtId="165" formatCode="_(&quot;$&quot;* #,##0_);_(&quot;$&quot;* \(#,##0\);_(&quot;$&quot;* &quot;-&quot;??_);_(@_)"/>
    <numFmt numFmtId="166" formatCode="0.000%"/>
    <numFmt numFmtId="167" formatCode="&quot;$&quot;#,##0"/>
  </numFmts>
  <fonts count="43" x14ac:knownFonts="1">
    <font>
      <sz val="11"/>
      <color theme="1"/>
      <name val="Calibri"/>
      <family val="2"/>
      <scheme val="minor"/>
    </font>
    <font>
      <sz val="11"/>
      <color theme="1"/>
      <name val="Calibri"/>
      <family val="2"/>
      <scheme val="minor"/>
    </font>
    <font>
      <b/>
      <sz val="11"/>
      <color theme="1"/>
      <name val="Calibri"/>
      <family val="2"/>
      <scheme val="minor"/>
    </font>
    <font>
      <sz val="11"/>
      <name val="Calibri"/>
      <family val="2"/>
      <scheme val="minor"/>
    </font>
    <font>
      <b/>
      <sz val="14"/>
      <color theme="1"/>
      <name val="Calibri"/>
      <family val="2"/>
      <scheme val="minor"/>
    </font>
    <font>
      <b/>
      <sz val="11"/>
      <color rgb="FFFF0000"/>
      <name val="Calibri"/>
      <family val="2"/>
    </font>
    <font>
      <b/>
      <sz val="16"/>
      <color theme="1"/>
      <name val="Calibri"/>
      <family val="2"/>
      <scheme val="minor"/>
    </font>
    <font>
      <b/>
      <sz val="11"/>
      <name val="Calibri"/>
      <family val="2"/>
      <scheme val="minor"/>
    </font>
    <font>
      <b/>
      <sz val="14"/>
      <name val="Calibri"/>
      <family val="2"/>
      <scheme val="minor"/>
    </font>
    <font>
      <sz val="10"/>
      <name val="Arial"/>
      <family val="2"/>
    </font>
    <font>
      <sz val="11"/>
      <color rgb="FF000000"/>
      <name val="Verdana"/>
      <family val="2"/>
    </font>
    <font>
      <sz val="12"/>
      <name val="Calibri"/>
      <family val="2"/>
      <scheme val="minor"/>
    </font>
    <font>
      <b/>
      <sz val="11"/>
      <color rgb="FF3112E8"/>
      <name val="Calibri"/>
      <family val="2"/>
      <scheme val="minor"/>
    </font>
    <font>
      <b/>
      <i/>
      <sz val="10"/>
      <color rgb="FF3112E8"/>
      <name val="Calibri"/>
      <family val="2"/>
      <scheme val="minor"/>
    </font>
    <font>
      <b/>
      <sz val="11"/>
      <color rgb="FF3112E8"/>
      <name val="Calibri"/>
      <family val="2"/>
    </font>
    <font>
      <sz val="11"/>
      <color theme="1"/>
      <name val="Calibri"/>
      <family val="2"/>
    </font>
    <font>
      <i/>
      <sz val="10"/>
      <color rgb="FF3112E8"/>
      <name val="Calibri"/>
      <family val="2"/>
      <scheme val="minor"/>
    </font>
    <font>
      <sz val="8"/>
      <color indexed="81"/>
      <name val="Tahoma"/>
      <family val="2"/>
    </font>
    <font>
      <b/>
      <sz val="8"/>
      <color indexed="81"/>
      <name val="Tahoma"/>
      <family val="2"/>
    </font>
    <font>
      <sz val="11"/>
      <color theme="1"/>
      <name val="Arial"/>
      <family val="2"/>
    </font>
    <font>
      <i/>
      <sz val="11"/>
      <color theme="1"/>
      <name val="Calibri"/>
      <family val="2"/>
      <scheme val="minor"/>
    </font>
    <font>
      <sz val="11"/>
      <color rgb="FFFF0000"/>
      <name val="Calibri"/>
      <family val="2"/>
      <scheme val="minor"/>
    </font>
    <font>
      <sz val="11"/>
      <color theme="0"/>
      <name val="Calibri"/>
      <family val="2"/>
      <scheme val="minor"/>
    </font>
    <font>
      <sz val="11"/>
      <name val="Verdana"/>
      <family val="2"/>
    </font>
    <font>
      <sz val="9"/>
      <color theme="0"/>
      <name val="Verdana"/>
      <family val="2"/>
    </font>
    <font>
      <sz val="8"/>
      <name val="Verdana"/>
      <family val="2"/>
    </font>
    <font>
      <sz val="18"/>
      <color theme="0"/>
      <name val="Calibri"/>
      <family val="2"/>
      <scheme val="minor"/>
    </font>
    <font>
      <sz val="11"/>
      <color rgb="FFFFFFFF"/>
      <name val="Verdana"/>
      <family val="2"/>
    </font>
    <font>
      <vertAlign val="superscript"/>
      <sz val="12"/>
      <name val="Verdana"/>
      <family val="2"/>
    </font>
    <font>
      <sz val="10"/>
      <color theme="1"/>
      <name val="Calibri"/>
      <family val="2"/>
      <scheme val="minor"/>
    </font>
    <font>
      <i/>
      <sz val="10"/>
      <color theme="1"/>
      <name val="Calibri"/>
      <family val="2"/>
      <scheme val="minor"/>
    </font>
    <font>
      <b/>
      <vertAlign val="superscript"/>
      <sz val="14"/>
      <color theme="1"/>
      <name val="Calibri"/>
      <family val="2"/>
      <scheme val="minor"/>
    </font>
    <font>
      <vertAlign val="superscript"/>
      <sz val="11"/>
      <name val="Verdana"/>
      <family val="2"/>
    </font>
    <font>
      <u/>
      <sz val="11"/>
      <color theme="10"/>
      <name val="Calibri"/>
      <family val="2"/>
      <scheme val="minor"/>
    </font>
    <font>
      <sz val="11"/>
      <color rgb="FF000000"/>
      <name val="Calibri"/>
      <family val="2"/>
      <scheme val="minor"/>
    </font>
    <font>
      <b/>
      <sz val="11"/>
      <color rgb="FF000000"/>
      <name val="Calibri"/>
      <family val="2"/>
      <scheme val="minor"/>
    </font>
    <font>
      <sz val="11"/>
      <color theme="1"/>
      <name val="Verdana"/>
      <family val="2"/>
    </font>
    <font>
      <sz val="10"/>
      <color theme="1"/>
      <name val="Verdana"/>
      <family val="2"/>
    </font>
    <font>
      <b/>
      <sz val="10"/>
      <color theme="1"/>
      <name val="Verdana"/>
      <family val="2"/>
    </font>
    <font>
      <sz val="10"/>
      <color rgb="FF000000"/>
      <name val="Verdana"/>
      <family val="2"/>
    </font>
    <font>
      <sz val="10"/>
      <color rgb="FFFFFFFF"/>
      <name val="Verdana"/>
      <family val="2"/>
    </font>
    <font>
      <b/>
      <i/>
      <sz val="9"/>
      <color rgb="FF3112E8"/>
      <name val="Calibri"/>
      <family val="2"/>
      <scheme val="minor"/>
    </font>
    <font>
      <b/>
      <sz val="12"/>
      <color theme="1"/>
      <name val="Calibri"/>
      <family val="2"/>
      <scheme val="minor"/>
    </font>
  </fonts>
  <fills count="12">
    <fill>
      <patternFill patternType="none"/>
    </fill>
    <fill>
      <patternFill patternType="gray125"/>
    </fill>
    <fill>
      <patternFill patternType="solid">
        <fgColor theme="0" tint="-0.14999847407452621"/>
        <bgColor indexed="64"/>
      </patternFill>
    </fill>
    <fill>
      <patternFill patternType="solid">
        <fgColor theme="8" tint="0.59999389629810485"/>
        <bgColor indexed="64"/>
      </patternFill>
    </fill>
    <fill>
      <patternFill patternType="solid">
        <fgColor theme="6" tint="0.59999389629810485"/>
        <bgColor indexed="64"/>
      </patternFill>
    </fill>
    <fill>
      <patternFill patternType="solid">
        <fgColor theme="0"/>
        <bgColor indexed="64"/>
      </patternFill>
    </fill>
    <fill>
      <patternFill patternType="solid">
        <fgColor theme="3" tint="-0.249977111117893"/>
        <bgColor indexed="64"/>
      </patternFill>
    </fill>
    <fill>
      <patternFill patternType="solid">
        <fgColor theme="8" tint="0.79998168889431442"/>
        <bgColor indexed="64"/>
      </patternFill>
    </fill>
    <fill>
      <patternFill patternType="solid">
        <fgColor theme="2"/>
        <bgColor indexed="64"/>
      </patternFill>
    </fill>
    <fill>
      <patternFill patternType="solid">
        <fgColor theme="3" tint="-0.24994659260841701"/>
        <bgColor indexed="64"/>
      </patternFill>
    </fill>
    <fill>
      <patternFill patternType="solid">
        <fgColor rgb="FF002060"/>
        <bgColor indexed="64"/>
      </patternFill>
    </fill>
    <fill>
      <patternFill patternType="solid">
        <fgColor theme="0" tint="-0.249977111117893"/>
        <bgColor indexed="64"/>
      </patternFill>
    </fill>
  </fills>
  <borders count="53">
    <border>
      <left/>
      <right/>
      <top/>
      <bottom/>
      <diagonal/>
    </border>
    <border>
      <left/>
      <right/>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style="medium">
        <color rgb="FF000000"/>
      </left>
      <right style="medium">
        <color rgb="FF000000"/>
      </right>
      <top/>
      <bottom/>
      <diagonal/>
    </border>
    <border>
      <left style="medium">
        <color rgb="FF000000"/>
      </left>
      <right style="medium">
        <color rgb="FF000000"/>
      </right>
      <top style="medium">
        <color rgb="FF000000"/>
      </top>
      <bottom/>
      <diagonal/>
    </border>
    <border>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bottom style="medium">
        <color rgb="FF000000"/>
      </bottom>
      <diagonal/>
    </border>
    <border>
      <left style="medium">
        <color rgb="FF000000"/>
      </left>
      <right/>
      <top/>
      <bottom style="medium">
        <color rgb="FF000000"/>
      </bottom>
      <diagonal/>
    </border>
    <border>
      <left/>
      <right style="medium">
        <color rgb="FF000000"/>
      </right>
      <top style="medium">
        <color rgb="FF000000"/>
      </top>
      <bottom/>
      <diagonal/>
    </border>
    <border>
      <left style="medium">
        <color rgb="FF000000"/>
      </left>
      <right/>
      <top style="medium">
        <color rgb="FF000000"/>
      </top>
      <bottom/>
      <diagonal/>
    </border>
    <border>
      <left/>
      <right style="medium">
        <color rgb="FF000000"/>
      </right>
      <top/>
      <bottom/>
      <diagonal/>
    </border>
    <border>
      <left style="medium">
        <color rgb="FF000000"/>
      </left>
      <right/>
      <top/>
      <bottom/>
      <diagonal/>
    </border>
    <border>
      <left/>
      <right/>
      <top style="medium">
        <color rgb="FF000000"/>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rgb="FF000000"/>
      </left>
      <right/>
      <top style="medium">
        <color indexed="64"/>
      </top>
      <bottom/>
      <diagonal/>
    </border>
    <border>
      <left/>
      <right style="medium">
        <color rgb="FF000000"/>
      </right>
      <top style="medium">
        <color indexed="64"/>
      </top>
      <bottom/>
      <diagonal/>
    </border>
    <border>
      <left style="medium">
        <color indexed="64"/>
      </left>
      <right/>
      <top style="medium">
        <color rgb="FF000000"/>
      </top>
      <bottom/>
      <diagonal/>
    </border>
    <border>
      <left style="medium">
        <color indexed="64"/>
      </left>
      <right/>
      <top/>
      <bottom style="medium">
        <color rgb="FF000000"/>
      </bottom>
      <diagonal/>
    </border>
    <border>
      <left style="thin">
        <color indexed="64"/>
      </left>
      <right style="thin">
        <color indexed="64"/>
      </right>
      <top style="thin">
        <color indexed="64"/>
      </top>
      <bottom style="thin">
        <color indexed="64"/>
      </bottom>
      <diagonal/>
    </border>
    <border>
      <left style="medium">
        <color rgb="FF000000"/>
      </left>
      <right/>
      <top style="dotted">
        <color rgb="FF000000"/>
      </top>
      <bottom style="dotted">
        <color rgb="FF000000"/>
      </bottom>
      <diagonal/>
    </border>
    <border>
      <left/>
      <right/>
      <top style="dotted">
        <color rgb="FF000000"/>
      </top>
      <bottom style="dotted">
        <color rgb="FF000000"/>
      </bottom>
      <diagonal/>
    </border>
    <border>
      <left/>
      <right style="medium">
        <color rgb="FF000000"/>
      </right>
      <top style="dotted">
        <color rgb="FF000000"/>
      </top>
      <bottom style="dotted">
        <color rgb="FF000000"/>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6">
    <xf numFmtId="0" fontId="0" fillId="0" borderId="0"/>
    <xf numFmtId="9"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9" fillId="0" borderId="0"/>
    <xf numFmtId="0" fontId="33" fillId="0" borderId="0" applyNumberFormat="0" applyFill="0" applyBorder="0" applyAlignment="0" applyProtection="0"/>
  </cellStyleXfs>
  <cellXfs count="203">
    <xf numFmtId="0" fontId="0" fillId="0" borderId="0" xfId="0"/>
    <xf numFmtId="0" fontId="4" fillId="2" borderId="2" xfId="0" applyFont="1" applyFill="1" applyBorder="1" applyAlignment="1" applyProtection="1">
      <alignment horizontal="center"/>
      <protection locked="0"/>
    </xf>
    <xf numFmtId="0" fontId="4" fillId="2" borderId="7" xfId="0" applyFont="1" applyFill="1" applyBorder="1" applyAlignment="1" applyProtection="1">
      <alignment horizontal="center"/>
      <protection locked="0"/>
    </xf>
    <xf numFmtId="0" fontId="0" fillId="5" borderId="0" xfId="0" applyFill="1"/>
    <xf numFmtId="8" fontId="10" fillId="5" borderId="9" xfId="0" applyNumberFormat="1" applyFont="1" applyFill="1" applyBorder="1" applyAlignment="1">
      <alignment horizontal="center" vertical="center" wrapText="1"/>
    </xf>
    <xf numFmtId="44" fontId="10" fillId="5" borderId="9" xfId="3" applyFont="1" applyFill="1" applyBorder="1" applyAlignment="1">
      <alignment horizontal="center" vertical="center" wrapText="1"/>
    </xf>
    <xf numFmtId="0" fontId="3" fillId="3" borderId="3" xfId="0" applyFont="1" applyFill="1" applyBorder="1"/>
    <xf numFmtId="0" fontId="3" fillId="3" borderId="5" xfId="0" applyFont="1" applyFill="1" applyBorder="1"/>
    <xf numFmtId="0" fontId="8" fillId="2" borderId="2" xfId="0" applyFont="1" applyFill="1" applyBorder="1" applyAlignment="1">
      <alignment horizontal="center"/>
    </xf>
    <xf numFmtId="43" fontId="0" fillId="0" borderId="0" xfId="0" applyNumberFormat="1"/>
    <xf numFmtId="0" fontId="2" fillId="4" borderId="3" xfId="0" applyFont="1" applyFill="1" applyBorder="1"/>
    <xf numFmtId="44" fontId="2" fillId="4" borderId="0" xfId="3" applyFont="1" applyFill="1" applyBorder="1" applyAlignment="1" applyProtection="1">
      <alignment horizontal="right"/>
    </xf>
    <xf numFmtId="44" fontId="2" fillId="4" borderId="4" xfId="3" applyFont="1" applyFill="1" applyBorder="1" applyAlignment="1" applyProtection="1">
      <alignment horizontal="right"/>
    </xf>
    <xf numFmtId="43" fontId="0" fillId="0" borderId="0" xfId="2" applyFont="1" applyProtection="1"/>
    <xf numFmtId="0" fontId="2" fillId="4" borderId="5" xfId="0" applyFont="1" applyFill="1" applyBorder="1"/>
    <xf numFmtId="10" fontId="7" fillId="4" borderId="1" xfId="1" applyNumberFormat="1" applyFont="1" applyFill="1" applyBorder="1" applyProtection="1"/>
    <xf numFmtId="10" fontId="7" fillId="4" borderId="6" xfId="1" applyNumberFormat="1" applyFont="1" applyFill="1" applyBorder="1" applyProtection="1"/>
    <xf numFmtId="44" fontId="0" fillId="0" borderId="0" xfId="3" applyFont="1" applyProtection="1"/>
    <xf numFmtId="0" fontId="8" fillId="2" borderId="0" xfId="0" applyFont="1" applyFill="1"/>
    <xf numFmtId="0" fontId="8" fillId="2" borderId="0" xfId="0" applyFont="1" applyFill="1" applyAlignment="1">
      <alignment horizontal="center"/>
    </xf>
    <xf numFmtId="0" fontId="8" fillId="2" borderId="4" xfId="0" applyFont="1" applyFill="1" applyBorder="1"/>
    <xf numFmtId="0" fontId="4" fillId="2" borderId="8" xfId="0" applyFont="1" applyFill="1" applyBorder="1" applyAlignment="1">
      <alignment horizontal="left"/>
    </xf>
    <xf numFmtId="0" fontId="8" fillId="2" borderId="3" xfId="0" applyFont="1" applyFill="1" applyBorder="1" applyAlignment="1">
      <alignment horizontal="left"/>
    </xf>
    <xf numFmtId="0" fontId="4" fillId="2" borderId="0" xfId="0" applyFont="1" applyFill="1" applyAlignment="1">
      <alignment horizontal="center"/>
    </xf>
    <xf numFmtId="0" fontId="4" fillId="2" borderId="4" xfId="0" applyFont="1" applyFill="1" applyBorder="1" applyAlignment="1">
      <alignment horizontal="center"/>
    </xf>
    <xf numFmtId="0" fontId="4" fillId="2" borderId="3" xfId="0" applyFont="1" applyFill="1" applyBorder="1" applyAlignment="1">
      <alignment horizontal="left"/>
    </xf>
    <xf numFmtId="0" fontId="8" fillId="2" borderId="8" xfId="0" applyFont="1" applyFill="1" applyBorder="1" applyAlignment="1">
      <alignment horizontal="left"/>
    </xf>
    <xf numFmtId="0" fontId="8" fillId="2" borderId="2" xfId="0" applyFont="1" applyFill="1" applyBorder="1"/>
    <xf numFmtId="0" fontId="8" fillId="2" borderId="7" xfId="0" applyFont="1" applyFill="1" applyBorder="1"/>
    <xf numFmtId="0" fontId="3" fillId="8" borderId="3" xfId="0" applyFont="1" applyFill="1" applyBorder="1"/>
    <xf numFmtId="44" fontId="3" fillId="8" borderId="0" xfId="3" applyFont="1" applyFill="1" applyBorder="1" applyAlignment="1" applyProtection="1">
      <alignment horizontal="right"/>
      <protection locked="0"/>
    </xf>
    <xf numFmtId="44" fontId="3" fillId="8" borderId="4" xfId="3" applyFont="1" applyFill="1" applyBorder="1" applyAlignment="1" applyProtection="1">
      <alignment horizontal="right"/>
      <protection locked="0"/>
    </xf>
    <xf numFmtId="44" fontId="3" fillId="8" borderId="0" xfId="2" applyNumberFormat="1" applyFont="1" applyFill="1" applyBorder="1" applyAlignment="1" applyProtection="1">
      <alignment horizontal="right"/>
      <protection locked="0"/>
    </xf>
    <xf numFmtId="44" fontId="3" fillId="8" borderId="4" xfId="2" applyNumberFormat="1" applyFont="1" applyFill="1" applyBorder="1" applyAlignment="1" applyProtection="1">
      <alignment horizontal="right"/>
      <protection locked="0"/>
    </xf>
    <xf numFmtId="0" fontId="3" fillId="8" borderId="5" xfId="0" applyFont="1" applyFill="1" applyBorder="1"/>
    <xf numFmtId="44" fontId="3" fillId="8" borderId="1" xfId="2" applyNumberFormat="1" applyFont="1" applyFill="1" applyBorder="1" applyAlignment="1" applyProtection="1">
      <alignment horizontal="right"/>
      <protection locked="0"/>
    </xf>
    <xf numFmtId="44" fontId="3" fillId="8" borderId="6" xfId="2" applyNumberFormat="1" applyFont="1" applyFill="1" applyBorder="1" applyAlignment="1" applyProtection="1">
      <alignment horizontal="right"/>
      <protection locked="0"/>
    </xf>
    <xf numFmtId="0" fontId="0" fillId="5" borderId="3" xfId="0" applyFill="1" applyBorder="1"/>
    <xf numFmtId="44" fontId="0" fillId="5" borderId="0" xfId="2" applyNumberFormat="1" applyFont="1" applyFill="1" applyBorder="1" applyAlignment="1" applyProtection="1">
      <alignment horizontal="right"/>
    </xf>
    <xf numFmtId="44" fontId="0" fillId="5" borderId="4" xfId="2" applyNumberFormat="1" applyFont="1" applyFill="1" applyBorder="1" applyAlignment="1" applyProtection="1">
      <alignment horizontal="right"/>
    </xf>
    <xf numFmtId="0" fontId="0" fillId="5" borderId="5" xfId="0" applyFill="1" applyBorder="1"/>
    <xf numFmtId="44" fontId="0" fillId="5" borderId="1" xfId="3" quotePrefix="1" applyFont="1" applyFill="1" applyBorder="1" applyAlignment="1" applyProtection="1">
      <alignment horizontal="right"/>
    </xf>
    <xf numFmtId="44" fontId="0" fillId="5" borderId="6" xfId="3" quotePrefix="1" applyFont="1" applyFill="1" applyBorder="1" applyAlignment="1" applyProtection="1">
      <alignment horizontal="right"/>
    </xf>
    <xf numFmtId="0" fontId="3" fillId="5" borderId="3" xfId="0" applyFont="1" applyFill="1" applyBorder="1"/>
    <xf numFmtId="44" fontId="3" fillId="5" borderId="0" xfId="3" applyFont="1" applyFill="1" applyBorder="1" applyAlignment="1" applyProtection="1">
      <alignment horizontal="right"/>
    </xf>
    <xf numFmtId="44" fontId="3" fillId="5" borderId="4" xfId="3" applyFont="1" applyFill="1" applyBorder="1" applyAlignment="1" applyProtection="1">
      <alignment horizontal="right"/>
    </xf>
    <xf numFmtId="0" fontId="14" fillId="5" borderId="4" xfId="0" applyFont="1" applyFill="1" applyBorder="1" applyAlignment="1">
      <alignment horizontal="center"/>
    </xf>
    <xf numFmtId="0" fontId="12" fillId="5" borderId="4" xfId="0" applyFont="1" applyFill="1" applyBorder="1" applyAlignment="1">
      <alignment horizontal="center"/>
    </xf>
    <xf numFmtId="0" fontId="0" fillId="5" borderId="4" xfId="0" applyFill="1" applyBorder="1"/>
    <xf numFmtId="43" fontId="0" fillId="5" borderId="4" xfId="0" applyNumberFormat="1" applyFill="1" applyBorder="1"/>
    <xf numFmtId="0" fontId="5" fillId="5" borderId="4" xfId="0" applyFont="1" applyFill="1" applyBorder="1"/>
    <xf numFmtId="165" fontId="11" fillId="7" borderId="31" xfId="3" applyNumberFormat="1" applyFont="1" applyFill="1" applyBorder="1" applyAlignment="1" applyProtection="1">
      <alignment horizontal="center"/>
      <protection locked="0"/>
    </xf>
    <xf numFmtId="164" fontId="3" fillId="7" borderId="31" xfId="2" applyNumberFormat="1" applyFont="1" applyFill="1" applyBorder="1" applyAlignment="1" applyProtection="1">
      <alignment horizontal="right"/>
      <protection locked="0"/>
    </xf>
    <xf numFmtId="43" fontId="3" fillId="7" borderId="31" xfId="2" applyFont="1" applyFill="1" applyBorder="1" applyAlignment="1" applyProtection="1">
      <alignment horizontal="right"/>
      <protection locked="0"/>
    </xf>
    <xf numFmtId="0" fontId="0" fillId="7" borderId="31" xfId="0" applyFill="1" applyBorder="1"/>
    <xf numFmtId="0" fontId="6" fillId="5" borderId="8" xfId="0" applyFont="1" applyFill="1" applyBorder="1"/>
    <xf numFmtId="44" fontId="6" fillId="5" borderId="2" xfId="3" applyFont="1" applyFill="1" applyBorder="1" applyAlignment="1" applyProtection="1">
      <alignment horizontal="right"/>
    </xf>
    <xf numFmtId="44" fontId="6" fillId="5" borderId="7" xfId="3" applyFont="1" applyFill="1" applyBorder="1" applyAlignment="1" applyProtection="1">
      <alignment horizontal="right"/>
    </xf>
    <xf numFmtId="44" fontId="0" fillId="5" borderId="0" xfId="3" applyFont="1" applyFill="1" applyBorder="1" applyAlignment="1" applyProtection="1">
      <alignment horizontal="right"/>
    </xf>
    <xf numFmtId="0" fontId="0" fillId="5" borderId="0" xfId="0" applyFill="1" applyAlignment="1">
      <alignment vertical="top" wrapText="1"/>
    </xf>
    <xf numFmtId="0" fontId="0" fillId="5" borderId="4" xfId="0" applyFill="1" applyBorder="1" applyAlignment="1">
      <alignment vertical="top" wrapText="1"/>
    </xf>
    <xf numFmtId="0" fontId="0" fillId="5" borderId="1" xfId="0" applyFill="1" applyBorder="1" applyAlignment="1">
      <alignment vertical="top" wrapText="1"/>
    </xf>
    <xf numFmtId="0" fontId="13" fillId="5" borderId="4" xfId="0" applyFont="1" applyFill="1" applyBorder="1" applyAlignment="1">
      <alignment horizontal="center" wrapText="1"/>
    </xf>
    <xf numFmtId="0" fontId="0" fillId="5" borderId="3" xfId="0" applyFill="1" applyBorder="1" applyAlignment="1">
      <alignment vertical="top"/>
    </xf>
    <xf numFmtId="44" fontId="0" fillId="0" borderId="0" xfId="3" applyFont="1" applyBorder="1" applyProtection="1"/>
    <xf numFmtId="0" fontId="2" fillId="5" borderId="3" xfId="0" applyFont="1" applyFill="1" applyBorder="1"/>
    <xf numFmtId="10" fontId="7" fillId="5" borderId="0" xfId="1" applyNumberFormat="1" applyFont="1" applyFill="1" applyBorder="1" applyProtection="1"/>
    <xf numFmtId="0" fontId="0" fillId="5" borderId="0" xfId="0" applyFill="1" applyAlignment="1">
      <alignment horizontal="left" vertical="center" wrapText="1"/>
    </xf>
    <xf numFmtId="0" fontId="0" fillId="5" borderId="6" xfId="0" applyFill="1" applyBorder="1" applyAlignment="1">
      <alignment horizontal="right"/>
    </xf>
    <xf numFmtId="10" fontId="23" fillId="5" borderId="21" xfId="0" applyNumberFormat="1" applyFont="1" applyFill="1" applyBorder="1" applyAlignment="1">
      <alignment horizontal="center" vertical="center" wrapText="1"/>
    </xf>
    <xf numFmtId="10" fontId="23" fillId="5" borderId="0" xfId="0" applyNumberFormat="1" applyFont="1" applyFill="1" applyAlignment="1">
      <alignment horizontal="center" vertical="center" wrapText="1"/>
    </xf>
    <xf numFmtId="0" fontId="2" fillId="5" borderId="0" xfId="0" applyFont="1" applyFill="1"/>
    <xf numFmtId="0" fontId="10" fillId="5" borderId="9" xfId="0" applyFont="1" applyFill="1" applyBorder="1" applyAlignment="1">
      <alignment horizontal="center" vertical="center" wrapText="1"/>
    </xf>
    <xf numFmtId="0" fontId="4" fillId="5" borderId="0" xfId="0" applyFont="1" applyFill="1" applyAlignment="1">
      <alignment horizontal="right"/>
    </xf>
    <xf numFmtId="0" fontId="24" fillId="6" borderId="12" xfId="0" applyFont="1" applyFill="1" applyBorder="1" applyAlignment="1">
      <alignment horizontal="center" vertical="center" wrapText="1"/>
    </xf>
    <xf numFmtId="10" fontId="23" fillId="5" borderId="19" xfId="0" applyNumberFormat="1" applyFont="1" applyFill="1" applyBorder="1" applyAlignment="1">
      <alignment horizontal="center" vertical="center" wrapText="1"/>
    </xf>
    <xf numFmtId="10" fontId="23" fillId="5" borderId="22" xfId="0" applyNumberFormat="1" applyFont="1" applyFill="1" applyBorder="1" applyAlignment="1">
      <alignment horizontal="center" vertical="center" wrapText="1"/>
    </xf>
    <xf numFmtId="5" fontId="23" fillId="5" borderId="18" xfId="0" applyNumberFormat="1" applyFont="1" applyFill="1" applyBorder="1" applyAlignment="1">
      <alignment horizontal="left" vertical="center" wrapText="1"/>
    </xf>
    <xf numFmtId="10" fontId="23" fillId="5" borderId="24" xfId="0" applyNumberFormat="1" applyFont="1" applyFill="1" applyBorder="1" applyAlignment="1">
      <alignment horizontal="center" vertical="center" wrapText="1"/>
    </xf>
    <xf numFmtId="10" fontId="23" fillId="5" borderId="25" xfId="0" applyNumberFormat="1" applyFont="1" applyFill="1" applyBorder="1" applyAlignment="1">
      <alignment horizontal="center" vertical="center" wrapText="1"/>
    </xf>
    <xf numFmtId="0" fontId="23" fillId="5" borderId="12" xfId="0" applyFont="1" applyFill="1" applyBorder="1" applyAlignment="1">
      <alignment horizontal="center" vertical="center" wrapText="1"/>
    </xf>
    <xf numFmtId="166" fontId="23" fillId="5" borderId="27" xfId="0" applyNumberFormat="1" applyFont="1" applyFill="1" applyBorder="1" applyAlignment="1">
      <alignment horizontal="center" vertical="center" wrapText="1"/>
    </xf>
    <xf numFmtId="166" fontId="23" fillId="5" borderId="23" xfId="0" applyNumberFormat="1" applyFont="1" applyFill="1" applyBorder="1" applyAlignment="1">
      <alignment horizontal="center" vertical="center" wrapText="1"/>
    </xf>
    <xf numFmtId="0" fontId="23" fillId="5" borderId="9" xfId="0" applyFont="1" applyFill="1" applyBorder="1" applyAlignment="1">
      <alignment horizontal="center" vertical="center" wrapText="1"/>
    </xf>
    <xf numFmtId="166" fontId="23" fillId="5" borderId="14" xfId="0" applyNumberFormat="1" applyFont="1" applyFill="1" applyBorder="1" applyAlignment="1">
      <alignment horizontal="center" vertical="center" wrapText="1"/>
    </xf>
    <xf numFmtId="166" fontId="23" fillId="5" borderId="15" xfId="0" applyNumberFormat="1" applyFont="1" applyFill="1" applyBorder="1" applyAlignment="1">
      <alignment horizontal="center" vertical="center" wrapText="1"/>
    </xf>
    <xf numFmtId="10" fontId="23" fillId="5" borderId="14" xfId="0" applyNumberFormat="1" applyFont="1" applyFill="1" applyBorder="1" applyAlignment="1">
      <alignment horizontal="center" vertical="center" wrapText="1"/>
    </xf>
    <xf numFmtId="10" fontId="23" fillId="5" borderId="15" xfId="0" applyNumberFormat="1" applyFont="1" applyFill="1" applyBorder="1" applyAlignment="1">
      <alignment horizontal="center" vertical="center" wrapText="1"/>
    </xf>
    <xf numFmtId="0" fontId="23" fillId="5" borderId="12" xfId="0" applyFont="1" applyFill="1" applyBorder="1" applyAlignment="1">
      <alignment horizontal="left" vertical="center" wrapText="1"/>
    </xf>
    <xf numFmtId="0" fontId="23" fillId="5" borderId="9" xfId="0" applyFont="1" applyFill="1" applyBorder="1" applyAlignment="1">
      <alignment horizontal="left" vertical="center" wrapText="1"/>
    </xf>
    <xf numFmtId="10" fontId="23" fillId="5" borderId="32" xfId="0" applyNumberFormat="1" applyFont="1" applyFill="1" applyBorder="1" applyAlignment="1">
      <alignment horizontal="center" vertical="center" wrapText="1"/>
    </xf>
    <xf numFmtId="10" fontId="23" fillId="5" borderId="33" xfId="0" applyNumberFormat="1" applyFont="1" applyFill="1" applyBorder="1" applyAlignment="1">
      <alignment horizontal="center" vertical="center" wrapText="1"/>
    </xf>
    <xf numFmtId="10" fontId="23" fillId="5" borderId="35" xfId="0" applyNumberFormat="1" applyFont="1" applyFill="1" applyBorder="1" applyAlignment="1">
      <alignment horizontal="center" vertical="center" wrapText="1"/>
    </xf>
    <xf numFmtId="10" fontId="23" fillId="5" borderId="36" xfId="0" applyNumberFormat="1" applyFont="1" applyFill="1" applyBorder="1" applyAlignment="1">
      <alignment horizontal="center" vertical="center" wrapText="1"/>
    </xf>
    <xf numFmtId="0" fontId="23" fillId="5" borderId="19" xfId="0" applyFont="1" applyFill="1" applyBorder="1" applyAlignment="1">
      <alignment vertical="center" wrapText="1"/>
    </xf>
    <xf numFmtId="167" fontId="23" fillId="5" borderId="18" xfId="0" applyNumberFormat="1" applyFont="1" applyFill="1" applyBorder="1" applyAlignment="1">
      <alignment horizontal="left" vertical="center" wrapText="1"/>
    </xf>
    <xf numFmtId="0" fontId="0" fillId="9" borderId="40" xfId="0" applyFill="1" applyBorder="1"/>
    <xf numFmtId="0" fontId="22" fillId="9" borderId="39" xfId="0" applyFont="1" applyFill="1" applyBorder="1"/>
    <xf numFmtId="0" fontId="27" fillId="6" borderId="9" xfId="0" applyFont="1" applyFill="1" applyBorder="1" applyAlignment="1">
      <alignment horizontal="center" vertical="center" wrapText="1"/>
    </xf>
    <xf numFmtId="0" fontId="27" fillId="6" borderId="14" xfId="0" applyFont="1" applyFill="1" applyBorder="1" applyAlignment="1">
      <alignment horizontal="left" vertical="center"/>
    </xf>
    <xf numFmtId="0" fontId="27" fillId="6" borderId="15" xfId="0" applyFont="1" applyFill="1" applyBorder="1" applyAlignment="1">
      <alignment horizontal="center" vertical="center" wrapText="1"/>
    </xf>
    <xf numFmtId="0" fontId="26" fillId="9" borderId="38" xfId="0" applyFont="1" applyFill="1" applyBorder="1" applyAlignment="1">
      <alignment horizontal="left" vertical="center"/>
    </xf>
    <xf numFmtId="0" fontId="31" fillId="5" borderId="0" xfId="0" applyFont="1" applyFill="1" applyAlignment="1">
      <alignment horizontal="right"/>
    </xf>
    <xf numFmtId="0" fontId="0" fillId="0" borderId="0" xfId="0" applyAlignment="1">
      <alignment vertical="center"/>
    </xf>
    <xf numFmtId="0" fontId="33" fillId="0" borderId="0" xfId="5" applyAlignment="1">
      <alignment vertical="center"/>
    </xf>
    <xf numFmtId="0" fontId="2" fillId="0" borderId="0" xfId="0" applyFont="1"/>
    <xf numFmtId="0" fontId="33" fillId="0" borderId="0" xfId="5"/>
    <xf numFmtId="0" fontId="34" fillId="0" borderId="0" xfId="0" applyFont="1" applyAlignment="1">
      <alignment vertical="center"/>
    </xf>
    <xf numFmtId="0" fontId="35" fillId="0" borderId="0" xfId="0" applyFont="1" applyAlignment="1">
      <alignment vertical="center"/>
    </xf>
    <xf numFmtId="0" fontId="29" fillId="5" borderId="0" xfId="0" applyFont="1" applyFill="1" applyAlignment="1">
      <alignment vertical="center"/>
    </xf>
    <xf numFmtId="0" fontId="36" fillId="5" borderId="0" xfId="0" applyFont="1" applyFill="1" applyAlignment="1">
      <alignment horizontal="left" vertical="center" wrapText="1"/>
    </xf>
    <xf numFmtId="0" fontId="36" fillId="5" borderId="0" xfId="0" applyFont="1" applyFill="1" applyAlignment="1">
      <alignment horizontal="left" vertical="top" wrapText="1"/>
    </xf>
    <xf numFmtId="0" fontId="37" fillId="5" borderId="25" xfId="0" applyFont="1" applyFill="1" applyBorder="1" applyAlignment="1">
      <alignment horizontal="left" vertical="top" wrapText="1"/>
    </xf>
    <xf numFmtId="0" fontId="37" fillId="5" borderId="25" xfId="0" applyFont="1" applyFill="1" applyBorder="1"/>
    <xf numFmtId="0" fontId="37" fillId="5" borderId="41" xfId="0" applyFont="1" applyFill="1" applyBorder="1" applyAlignment="1">
      <alignment horizontal="center" vertical="top" wrapText="1"/>
    </xf>
    <xf numFmtId="0" fontId="37" fillId="5" borderId="39" xfId="0" applyFont="1" applyFill="1" applyBorder="1" applyAlignment="1">
      <alignment horizontal="left" vertical="top" wrapText="1"/>
    </xf>
    <xf numFmtId="0" fontId="37" fillId="5" borderId="44" xfId="0" applyFont="1" applyFill="1" applyBorder="1" applyAlignment="1">
      <alignment horizontal="left" vertical="top" wrapText="1"/>
    </xf>
    <xf numFmtId="0" fontId="37" fillId="5" borderId="41" xfId="0" applyFont="1" applyFill="1" applyBorder="1" applyAlignment="1">
      <alignment horizontal="left" vertical="top" wrapText="1"/>
    </xf>
    <xf numFmtId="0" fontId="37" fillId="5" borderId="47" xfId="0" applyFont="1" applyFill="1" applyBorder="1" applyAlignment="1">
      <alignment horizontal="center" vertical="top" wrapText="1"/>
    </xf>
    <xf numFmtId="0" fontId="37" fillId="5" borderId="48" xfId="0" applyFont="1" applyFill="1" applyBorder="1" applyAlignment="1">
      <alignment horizontal="left" vertical="top" wrapText="1"/>
    </xf>
    <xf numFmtId="0" fontId="37" fillId="5" borderId="47" xfId="0" applyFont="1" applyFill="1" applyBorder="1" applyAlignment="1">
      <alignment horizontal="left" vertical="top" wrapText="1"/>
    </xf>
    <xf numFmtId="0" fontId="40" fillId="10" borderId="42" xfId="0" applyFont="1" applyFill="1" applyBorder="1" applyAlignment="1">
      <alignment horizontal="center" vertical="center" wrapText="1"/>
    </xf>
    <xf numFmtId="0" fontId="37" fillId="10" borderId="23" xfId="0" applyFont="1" applyFill="1" applyBorder="1" applyAlignment="1">
      <alignment horizontal="left" vertical="top" wrapText="1"/>
    </xf>
    <xf numFmtId="0" fontId="40" fillId="10" borderId="27" xfId="0" applyFont="1" applyFill="1" applyBorder="1" applyAlignment="1">
      <alignment horizontal="center" vertical="center" wrapText="1"/>
    </xf>
    <xf numFmtId="0" fontId="7" fillId="5" borderId="3" xfId="0" applyFont="1" applyFill="1" applyBorder="1"/>
    <xf numFmtId="44" fontId="7" fillId="5" borderId="4" xfId="3" applyFont="1" applyFill="1" applyBorder="1" applyAlignment="1" applyProtection="1">
      <alignment horizontal="right"/>
    </xf>
    <xf numFmtId="165" fontId="11" fillId="7" borderId="49" xfId="3" applyNumberFormat="1" applyFont="1" applyFill="1" applyBorder="1" applyAlignment="1" applyProtection="1">
      <alignment horizontal="center"/>
      <protection locked="0"/>
    </xf>
    <xf numFmtId="164" fontId="3" fillId="7" borderId="49" xfId="2" applyNumberFormat="1" applyFont="1" applyFill="1" applyBorder="1" applyAlignment="1" applyProtection="1">
      <alignment horizontal="right"/>
      <protection locked="0"/>
    </xf>
    <xf numFmtId="43" fontId="3" fillId="7" borderId="49" xfId="2" applyFont="1" applyFill="1" applyBorder="1" applyAlignment="1" applyProtection="1">
      <alignment horizontal="right"/>
      <protection locked="0"/>
    </xf>
    <xf numFmtId="44" fontId="3" fillId="8" borderId="51" xfId="3" applyFont="1" applyFill="1" applyBorder="1" applyAlignment="1" applyProtection="1">
      <alignment horizontal="right"/>
      <protection locked="0"/>
    </xf>
    <xf numFmtId="44" fontId="3" fillId="8" borderId="51" xfId="2" applyNumberFormat="1" applyFont="1" applyFill="1" applyBorder="1" applyAlignment="1" applyProtection="1">
      <alignment horizontal="right"/>
      <protection locked="0"/>
    </xf>
    <xf numFmtId="44" fontId="3" fillId="8" borderId="52" xfId="2" applyNumberFormat="1" applyFont="1" applyFill="1" applyBorder="1" applyAlignment="1" applyProtection="1">
      <alignment horizontal="right"/>
      <protection locked="0"/>
    </xf>
    <xf numFmtId="44" fontId="7" fillId="5" borderId="51" xfId="3" applyFont="1" applyFill="1" applyBorder="1" applyAlignment="1" applyProtection="1">
      <alignment horizontal="right"/>
    </xf>
    <xf numFmtId="0" fontId="8" fillId="2" borderId="50" xfId="0" applyFont="1" applyFill="1" applyBorder="1"/>
    <xf numFmtId="0" fontId="4" fillId="2" borderId="51" xfId="0" applyFont="1" applyFill="1" applyBorder="1" applyAlignment="1">
      <alignment horizontal="center"/>
    </xf>
    <xf numFmtId="44" fontId="0" fillId="5" borderId="51" xfId="2" applyNumberFormat="1" applyFont="1" applyFill="1" applyBorder="1" applyAlignment="1" applyProtection="1">
      <alignment horizontal="right"/>
    </xf>
    <xf numFmtId="44" fontId="0" fillId="5" borderId="52" xfId="3" quotePrefix="1" applyFont="1" applyFill="1" applyBorder="1" applyAlignment="1" applyProtection="1">
      <alignment horizontal="right"/>
    </xf>
    <xf numFmtId="44" fontId="2" fillId="4" borderId="51" xfId="3" applyFont="1" applyFill="1" applyBorder="1" applyAlignment="1" applyProtection="1">
      <alignment horizontal="right"/>
    </xf>
    <xf numFmtId="10" fontId="7" fillId="4" borderId="52" xfId="1" applyNumberFormat="1" applyFont="1" applyFill="1" applyBorder="1" applyProtection="1"/>
    <xf numFmtId="0" fontId="8" fillId="2" borderId="50" xfId="0" applyFont="1" applyFill="1" applyBorder="1" applyAlignment="1">
      <alignment horizontal="center"/>
    </xf>
    <xf numFmtId="0" fontId="4" fillId="11" borderId="8" xfId="0" applyFont="1" applyFill="1" applyBorder="1" applyAlignment="1">
      <alignment horizontal="left"/>
    </xf>
    <xf numFmtId="0" fontId="4" fillId="11" borderId="50" xfId="0" applyFont="1" applyFill="1" applyBorder="1" applyAlignment="1" applyProtection="1">
      <alignment horizontal="center"/>
      <protection locked="0"/>
    </xf>
    <xf numFmtId="0" fontId="4" fillId="11" borderId="7" xfId="0" applyFont="1" applyFill="1" applyBorder="1" applyAlignment="1" applyProtection="1">
      <alignment horizontal="center"/>
      <protection locked="0"/>
    </xf>
    <xf numFmtId="0" fontId="42" fillId="11" borderId="52" xfId="0" applyFont="1" applyFill="1" applyBorder="1" applyAlignment="1">
      <alignment horizontal="center"/>
    </xf>
    <xf numFmtId="0" fontId="42" fillId="11" borderId="6" xfId="0" applyFont="1" applyFill="1" applyBorder="1" applyAlignment="1">
      <alignment horizontal="center"/>
    </xf>
    <xf numFmtId="0" fontId="3" fillId="11" borderId="5" xfId="0" applyFont="1" applyFill="1" applyBorder="1"/>
    <xf numFmtId="0" fontId="8" fillId="2" borderId="31" xfId="0" applyFont="1" applyFill="1" applyBorder="1"/>
    <xf numFmtId="0" fontId="8" fillId="2" borderId="31" xfId="0" applyFont="1" applyFill="1" applyBorder="1" applyAlignment="1">
      <alignment horizontal="center"/>
    </xf>
    <xf numFmtId="0" fontId="8" fillId="2" borderId="31" xfId="0" applyFont="1" applyFill="1" applyBorder="1" applyAlignment="1">
      <alignment horizontal="left"/>
    </xf>
    <xf numFmtId="0" fontId="4" fillId="2" borderId="31" xfId="0" applyFont="1" applyFill="1" applyBorder="1" applyAlignment="1">
      <alignment horizontal="left"/>
    </xf>
    <xf numFmtId="0" fontId="0" fillId="5" borderId="5" xfId="0" applyFill="1" applyBorder="1" applyAlignment="1">
      <alignment vertical="top"/>
    </xf>
    <xf numFmtId="0" fontId="41" fillId="5" borderId="51" xfId="0" applyFont="1" applyFill="1" applyBorder="1" applyAlignment="1">
      <alignment horizontal="center" wrapText="1"/>
    </xf>
    <xf numFmtId="0" fontId="41" fillId="5" borderId="4" xfId="0" applyFont="1" applyFill="1" applyBorder="1" applyAlignment="1">
      <alignment horizontal="center" wrapText="1"/>
    </xf>
    <xf numFmtId="41" fontId="23" fillId="5" borderId="15" xfId="0" quotePrefix="1" applyNumberFormat="1" applyFont="1" applyFill="1" applyBorder="1" applyAlignment="1">
      <alignment vertical="center" wrapText="1"/>
    </xf>
    <xf numFmtId="41" fontId="23" fillId="5" borderId="13" xfId="0" applyNumberFormat="1" applyFont="1" applyFill="1" applyBorder="1" applyAlignment="1">
      <alignment vertical="center" wrapText="1"/>
    </xf>
    <xf numFmtId="0" fontId="23" fillId="5" borderId="14" xfId="0" applyFont="1" applyFill="1" applyBorder="1" applyAlignment="1">
      <alignment vertical="center" wrapText="1"/>
    </xf>
    <xf numFmtId="0" fontId="23" fillId="5" borderId="13" xfId="0" applyFont="1" applyFill="1" applyBorder="1" applyAlignment="1">
      <alignment vertical="center" wrapText="1"/>
    </xf>
    <xf numFmtId="0" fontId="10" fillId="5" borderId="12" xfId="0" applyFont="1" applyFill="1" applyBorder="1" applyAlignment="1">
      <alignment horizontal="center" vertical="center" wrapText="1"/>
    </xf>
    <xf numFmtId="0" fontId="10" fillId="5" borderId="11" xfId="0" applyFont="1" applyFill="1" applyBorder="1" applyAlignment="1">
      <alignment horizontal="center" vertical="center" wrapText="1"/>
    </xf>
    <xf numFmtId="0" fontId="10" fillId="5" borderId="10" xfId="0" applyFont="1" applyFill="1" applyBorder="1" applyAlignment="1">
      <alignment horizontal="center" vertical="center" wrapText="1"/>
    </xf>
    <xf numFmtId="0" fontId="10" fillId="5" borderId="12" xfId="0" applyFont="1" applyFill="1" applyBorder="1" applyAlignment="1">
      <alignment horizontal="left" vertical="center" wrapText="1"/>
    </xf>
    <xf numFmtId="0" fontId="10" fillId="5" borderId="11" xfId="0" applyFont="1" applyFill="1" applyBorder="1" applyAlignment="1">
      <alignment horizontal="left" vertical="center" wrapText="1"/>
    </xf>
    <xf numFmtId="0" fontId="10" fillId="5" borderId="10" xfId="0" applyFont="1" applyFill="1" applyBorder="1" applyAlignment="1">
      <alignment horizontal="left" vertical="center" wrapText="1"/>
    </xf>
    <xf numFmtId="0" fontId="23" fillId="5" borderId="23" xfId="0" quotePrefix="1" applyFont="1" applyFill="1" applyBorder="1" applyAlignment="1">
      <alignment vertical="center" wrapText="1"/>
    </xf>
    <xf numFmtId="0" fontId="23" fillId="5" borderId="28" xfId="0" applyFont="1" applyFill="1" applyBorder="1" applyAlignment="1">
      <alignment vertical="center" wrapText="1"/>
    </xf>
    <xf numFmtId="0" fontId="23" fillId="5" borderId="12" xfId="0" applyFont="1" applyFill="1" applyBorder="1" applyAlignment="1">
      <alignment horizontal="center" vertical="center" wrapText="1"/>
    </xf>
    <xf numFmtId="0" fontId="23" fillId="5" borderId="10" xfId="0" applyFont="1" applyFill="1" applyBorder="1" applyAlignment="1">
      <alignment horizontal="center" vertical="center" wrapText="1"/>
    </xf>
    <xf numFmtId="0" fontId="23" fillId="5" borderId="19" xfId="0" applyFont="1" applyFill="1" applyBorder="1" applyAlignment="1">
      <alignment horizontal="left" vertical="center" wrapText="1"/>
    </xf>
    <xf numFmtId="0" fontId="23" fillId="5" borderId="17" xfId="0" applyFont="1" applyFill="1" applyBorder="1" applyAlignment="1">
      <alignment horizontal="left" vertical="center" wrapText="1"/>
    </xf>
    <xf numFmtId="0" fontId="23" fillId="5" borderId="36" xfId="0" applyFont="1" applyFill="1" applyBorder="1" applyAlignment="1">
      <alignment vertical="center" wrapText="1"/>
    </xf>
    <xf numFmtId="0" fontId="23" fillId="5" borderId="37" xfId="0" applyFont="1" applyFill="1" applyBorder="1" applyAlignment="1">
      <alignment vertical="center" wrapText="1"/>
    </xf>
    <xf numFmtId="0" fontId="23" fillId="5" borderId="29" xfId="0" applyFont="1" applyFill="1" applyBorder="1" applyAlignment="1">
      <alignment vertical="center" wrapText="1"/>
    </xf>
    <xf numFmtId="0" fontId="23" fillId="5" borderId="30" xfId="0" applyFont="1" applyFill="1" applyBorder="1" applyAlignment="1">
      <alignment vertical="center" wrapText="1"/>
    </xf>
    <xf numFmtId="167" fontId="23" fillId="5" borderId="18" xfId="0" applyNumberFormat="1" applyFont="1" applyFill="1" applyBorder="1" applyAlignment="1">
      <alignment horizontal="left" vertical="center" wrapText="1"/>
    </xf>
    <xf numFmtId="167" fontId="23" fillId="5" borderId="16" xfId="0" applyNumberFormat="1" applyFont="1" applyFill="1" applyBorder="1" applyAlignment="1">
      <alignment horizontal="left" vertical="center" wrapText="1"/>
    </xf>
    <xf numFmtId="0" fontId="23" fillId="5" borderId="25" xfId="0" applyFont="1" applyFill="1" applyBorder="1" applyAlignment="1">
      <alignment vertical="center" wrapText="1"/>
    </xf>
    <xf numFmtId="0" fontId="23" fillId="5" borderId="26" xfId="0" applyFont="1" applyFill="1" applyBorder="1" applyAlignment="1">
      <alignment vertical="center" wrapText="1"/>
    </xf>
    <xf numFmtId="0" fontId="23" fillId="5" borderId="11" xfId="0" applyFont="1" applyFill="1" applyBorder="1" applyAlignment="1">
      <alignment horizontal="center" vertical="center" wrapText="1"/>
    </xf>
    <xf numFmtId="0" fontId="23" fillId="5" borderId="12" xfId="0" applyFont="1" applyFill="1" applyBorder="1" applyAlignment="1">
      <alignment horizontal="left" vertical="center" wrapText="1"/>
    </xf>
    <xf numFmtId="0" fontId="23" fillId="5" borderId="11" xfId="0" applyFont="1" applyFill="1" applyBorder="1" applyAlignment="1">
      <alignment horizontal="left" vertical="center" wrapText="1"/>
    </xf>
    <xf numFmtId="0" fontId="23" fillId="5" borderId="10" xfId="0" applyFont="1" applyFill="1" applyBorder="1" applyAlignment="1">
      <alignment horizontal="left" vertical="center" wrapText="1"/>
    </xf>
    <xf numFmtId="0" fontId="23" fillId="5" borderId="22" xfId="0" applyFont="1" applyFill="1" applyBorder="1" applyAlignment="1">
      <alignment vertical="center" wrapText="1"/>
    </xf>
    <xf numFmtId="0" fontId="23" fillId="5" borderId="18" xfId="0" applyFont="1" applyFill="1" applyBorder="1" applyAlignment="1">
      <alignment vertical="center" wrapText="1"/>
    </xf>
    <xf numFmtId="0" fontId="23" fillId="5" borderId="33" xfId="0" applyFont="1" applyFill="1" applyBorder="1" applyAlignment="1">
      <alignment vertical="center" wrapText="1"/>
    </xf>
    <xf numFmtId="0" fontId="23" fillId="5" borderId="34" xfId="0" applyFont="1" applyFill="1" applyBorder="1" applyAlignment="1">
      <alignment vertical="center" wrapText="1"/>
    </xf>
    <xf numFmtId="0" fontId="23" fillId="5" borderId="32" xfId="0" applyFont="1" applyFill="1" applyBorder="1" applyAlignment="1">
      <alignment vertical="center" wrapText="1"/>
    </xf>
    <xf numFmtId="0" fontId="23" fillId="5" borderId="0" xfId="0" applyFont="1" applyFill="1" applyAlignment="1">
      <alignment vertical="center" wrapText="1"/>
    </xf>
    <xf numFmtId="0" fontId="23" fillId="5" borderId="20" xfId="0" applyFont="1" applyFill="1" applyBorder="1" applyAlignment="1">
      <alignment vertical="center" wrapText="1"/>
    </xf>
    <xf numFmtId="0" fontId="21" fillId="5" borderId="17" xfId="0" applyFont="1" applyFill="1" applyBorder="1" applyAlignment="1">
      <alignment vertical="center" wrapText="1"/>
    </xf>
    <xf numFmtId="0" fontId="21" fillId="5" borderId="16" xfId="0" applyFont="1" applyFill="1" applyBorder="1" applyAlignment="1">
      <alignment vertical="center" wrapText="1"/>
    </xf>
    <xf numFmtId="0" fontId="37" fillId="5" borderId="0" xfId="0" applyFont="1" applyFill="1" applyAlignment="1">
      <alignment horizontal="left" vertical="center" wrapText="1"/>
    </xf>
    <xf numFmtId="0" fontId="27" fillId="6" borderId="14" xfId="0" applyFont="1" applyFill="1" applyBorder="1" applyAlignment="1">
      <alignment horizontal="center" vertical="center" wrapText="1"/>
    </xf>
    <xf numFmtId="0" fontId="27" fillId="6" borderId="15" xfId="0" applyFont="1" applyFill="1" applyBorder="1" applyAlignment="1">
      <alignment horizontal="center" vertical="center" wrapText="1"/>
    </xf>
    <xf numFmtId="0" fontId="27" fillId="6" borderId="13" xfId="0" applyFont="1" applyFill="1" applyBorder="1" applyAlignment="1">
      <alignment horizontal="center" vertical="center" wrapText="1"/>
    </xf>
    <xf numFmtId="0" fontId="27" fillId="6" borderId="15" xfId="0" applyFont="1" applyFill="1" applyBorder="1" applyAlignment="1">
      <alignment horizontal="left" vertical="center" wrapText="1"/>
    </xf>
    <xf numFmtId="0" fontId="37" fillId="5" borderId="22" xfId="0" applyFont="1" applyFill="1" applyBorder="1" applyAlignment="1">
      <alignment horizontal="left" vertical="top" wrapText="1"/>
    </xf>
    <xf numFmtId="0" fontId="38" fillId="5" borderId="22" xfId="0" applyFont="1" applyFill="1" applyBorder="1" applyAlignment="1">
      <alignment horizontal="left" vertical="top" wrapText="1"/>
    </xf>
    <xf numFmtId="0" fontId="40" fillId="10" borderId="23" xfId="0" applyFont="1" applyFill="1" applyBorder="1" applyAlignment="1">
      <alignment horizontal="center" vertical="center"/>
    </xf>
    <xf numFmtId="0" fontId="40" fillId="10" borderId="43" xfId="0" applyFont="1" applyFill="1" applyBorder="1" applyAlignment="1">
      <alignment horizontal="center" vertical="center"/>
    </xf>
    <xf numFmtId="0" fontId="39" fillId="0" borderId="45" xfId="0" applyFont="1" applyBorder="1" applyAlignment="1">
      <alignment horizontal="left" vertical="top" wrapText="1"/>
    </xf>
    <xf numFmtId="0" fontId="39" fillId="0" borderId="46" xfId="0" applyFont="1" applyBorder="1" applyAlignment="1">
      <alignment horizontal="left" vertical="top" wrapText="1"/>
    </xf>
    <xf numFmtId="0" fontId="39" fillId="0" borderId="38" xfId="0" applyFont="1" applyBorder="1" applyAlignment="1">
      <alignment horizontal="left" vertical="top" wrapText="1"/>
    </xf>
    <xf numFmtId="0" fontId="39" fillId="0" borderId="40" xfId="0" applyFont="1" applyBorder="1" applyAlignment="1">
      <alignment horizontal="left" vertical="top" wrapText="1"/>
    </xf>
  </cellXfs>
  <cellStyles count="6">
    <cellStyle name="Comma" xfId="2" builtinId="3"/>
    <cellStyle name="Currency" xfId="3" builtinId="4"/>
    <cellStyle name="Hyperlink" xfId="5" builtinId="8"/>
    <cellStyle name="Normal" xfId="0" builtinId="0"/>
    <cellStyle name="Normal 2" xfId="4" xr:uid="{00000000-0005-0000-0000-000003000000}"/>
    <cellStyle name="Percent" xfId="1" builtinId="5"/>
  </cellStyles>
  <dxfs count="0"/>
  <tableStyles count="0" defaultTableStyle="TableStyleMedium9" defaultPivotStyle="PivotStyleLight16"/>
  <colors>
    <mruColors>
      <color rgb="FF3112E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hyperlink" Target="https://fmx.cpa.texas.gov/fmx/legis/salinc/changes/f021_001.php" TargetMode="External"/><Relationship Id="rId3" Type="http://schemas.openxmlformats.org/officeDocument/2006/relationships/hyperlink" Target="https://www.trs.texas.gov/Pages/re_contribution_rates.aspx" TargetMode="External"/><Relationship Id="rId7" Type="http://schemas.openxmlformats.org/officeDocument/2006/relationships/hyperlink" Target="https://www.utsystem.edu/documents/docs/publication/2023/benefits-cost-worksheet-employees" TargetMode="External"/><Relationship Id="rId2" Type="http://schemas.openxmlformats.org/officeDocument/2006/relationships/hyperlink" Target="https://www.standard.com/individual/products-services/workplace-benefits/irs-indexed-limits" TargetMode="External"/><Relationship Id="rId1" Type="http://schemas.openxmlformats.org/officeDocument/2006/relationships/hyperlink" Target="https://www.ssa.gov/oact/cola/cbb.html" TargetMode="External"/><Relationship Id="rId6" Type="http://schemas.openxmlformats.org/officeDocument/2006/relationships/hyperlink" Target="https://www.twc.texas.gov/businesses/unemployment-insurance-tax-rates" TargetMode="External"/><Relationship Id="rId5" Type="http://schemas.openxmlformats.org/officeDocument/2006/relationships/hyperlink" Target="https://www.trs.texas.gov/Pages/re_chart_contribution_rate_increase_2019.aspx" TargetMode="External"/><Relationship Id="rId4" Type="http://schemas.openxmlformats.org/officeDocument/2006/relationships/hyperlink" Target="https://www.trs.texas.gov/Pages/re_salary_cap_provision.aspx" TargetMode="External"/><Relationship Id="rId9"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00B0F0"/>
    <pageSetUpPr fitToPage="1"/>
  </sheetPr>
  <dimension ref="A1:J31"/>
  <sheetViews>
    <sheetView showGridLines="0" topLeftCell="A4" zoomScaleNormal="100" workbookViewId="0">
      <selection activeCell="A33" sqref="A33"/>
    </sheetView>
  </sheetViews>
  <sheetFormatPr defaultColWidth="9.140625" defaultRowHeight="15" x14ac:dyDescent="0.25"/>
  <cols>
    <col min="1" max="1" width="46.5703125" customWidth="1"/>
    <col min="2" max="5" width="22.7109375" style="17" customWidth="1"/>
    <col min="6" max="6" width="5.140625" customWidth="1"/>
    <col min="7" max="7" width="9.5703125" bestFit="1" customWidth="1"/>
    <col min="8" max="8" width="11.7109375" bestFit="1" customWidth="1"/>
    <col min="9" max="9" width="10.5703125" bestFit="1" customWidth="1"/>
    <col min="10" max="10" width="9.5703125" bestFit="1" customWidth="1"/>
  </cols>
  <sheetData>
    <row r="1" spans="1:6" ht="21" x14ac:dyDescent="0.35">
      <c r="A1" s="55" t="s">
        <v>42</v>
      </c>
      <c r="B1" s="56"/>
      <c r="C1" s="56"/>
      <c r="D1" s="56"/>
      <c r="E1" s="56"/>
      <c r="F1" s="57"/>
    </row>
    <row r="2" spans="1:6" x14ac:dyDescent="0.25">
      <c r="A2" s="37" t="s">
        <v>60</v>
      </c>
      <c r="B2" s="3"/>
      <c r="C2" s="3"/>
      <c r="D2" s="3"/>
      <c r="E2" s="58" t="s">
        <v>43</v>
      </c>
      <c r="F2" s="54"/>
    </row>
    <row r="3" spans="1:6" x14ac:dyDescent="0.25">
      <c r="A3" s="37"/>
      <c r="B3" s="3"/>
      <c r="C3" s="3"/>
      <c r="D3" s="3"/>
      <c r="E3" s="3"/>
      <c r="F3" s="48"/>
    </row>
    <row r="4" spans="1:6" ht="39.75" x14ac:dyDescent="0.3">
      <c r="A4" s="21" t="s">
        <v>39</v>
      </c>
      <c r="B4" s="1" t="s">
        <v>10</v>
      </c>
      <c r="C4" s="1" t="s">
        <v>11</v>
      </c>
      <c r="D4" s="1" t="s">
        <v>12</v>
      </c>
      <c r="E4" s="2" t="s">
        <v>38</v>
      </c>
      <c r="F4" s="62" t="s">
        <v>8</v>
      </c>
    </row>
    <row r="5" spans="1:6" ht="15.75" x14ac:dyDescent="0.25">
      <c r="A5" s="6" t="s">
        <v>40</v>
      </c>
      <c r="B5" s="51" t="s">
        <v>103</v>
      </c>
      <c r="C5" s="51" t="s">
        <v>57</v>
      </c>
      <c r="D5" s="51" t="s">
        <v>33</v>
      </c>
      <c r="E5" s="51" t="s">
        <v>33</v>
      </c>
      <c r="F5" s="46" t="s">
        <v>7</v>
      </c>
    </row>
    <row r="6" spans="1:6" ht="15.75" x14ac:dyDescent="0.25">
      <c r="A6" s="6" t="s">
        <v>45</v>
      </c>
      <c r="B6" s="51" t="s">
        <v>37</v>
      </c>
      <c r="C6" s="51" t="s">
        <v>36</v>
      </c>
      <c r="D6" s="51" t="s">
        <v>36</v>
      </c>
      <c r="E6" s="51" t="s">
        <v>36</v>
      </c>
      <c r="F6" s="46" t="s">
        <v>7</v>
      </c>
    </row>
    <row r="7" spans="1:6" ht="15.75" x14ac:dyDescent="0.25">
      <c r="A7" s="6" t="s">
        <v>35</v>
      </c>
      <c r="B7" s="51" t="s">
        <v>89</v>
      </c>
      <c r="C7" s="51" t="s">
        <v>16</v>
      </c>
      <c r="D7" s="51" t="s">
        <v>16</v>
      </c>
      <c r="E7" s="51" t="s">
        <v>16</v>
      </c>
      <c r="F7" s="46" t="s">
        <v>7</v>
      </c>
    </row>
    <row r="8" spans="1:6" ht="15.75" x14ac:dyDescent="0.25">
      <c r="A8" s="7" t="s">
        <v>34</v>
      </c>
      <c r="B8" s="51" t="s">
        <v>89</v>
      </c>
      <c r="C8" s="51" t="s">
        <v>16</v>
      </c>
      <c r="D8" s="51" t="s">
        <v>16</v>
      </c>
      <c r="E8" s="51" t="s">
        <v>16</v>
      </c>
      <c r="F8" s="46" t="s">
        <v>7</v>
      </c>
    </row>
    <row r="9" spans="1:6" ht="19.5" customHeight="1" x14ac:dyDescent="0.3">
      <c r="A9" s="22" t="s">
        <v>44</v>
      </c>
      <c r="B9" s="18"/>
      <c r="C9" s="19"/>
      <c r="D9" s="19"/>
      <c r="E9" s="20"/>
      <c r="F9" s="47"/>
    </row>
    <row r="10" spans="1:6" x14ac:dyDescent="0.25">
      <c r="A10" s="29" t="s">
        <v>31</v>
      </c>
      <c r="B10" s="30">
        <v>20000</v>
      </c>
      <c r="C10" s="30">
        <v>0</v>
      </c>
      <c r="D10" s="30">
        <v>0</v>
      </c>
      <c r="E10" s="31">
        <v>0</v>
      </c>
      <c r="F10" s="46" t="s">
        <v>7</v>
      </c>
    </row>
    <row r="11" spans="1:6" x14ac:dyDescent="0.25">
      <c r="A11" s="29" t="s">
        <v>13</v>
      </c>
      <c r="B11" s="32">
        <v>0</v>
      </c>
      <c r="C11" s="32">
        <v>0</v>
      </c>
      <c r="D11" s="32">
        <v>0</v>
      </c>
      <c r="E11" s="33">
        <v>0</v>
      </c>
      <c r="F11" s="46" t="s">
        <v>7</v>
      </c>
    </row>
    <row r="12" spans="1:6" x14ac:dyDescent="0.25">
      <c r="A12" s="29" t="s">
        <v>14</v>
      </c>
      <c r="B12" s="32">
        <v>0</v>
      </c>
      <c r="C12" s="32">
        <v>0</v>
      </c>
      <c r="D12" s="32">
        <v>0</v>
      </c>
      <c r="E12" s="33">
        <v>0</v>
      </c>
      <c r="F12" s="46" t="s">
        <v>7</v>
      </c>
    </row>
    <row r="13" spans="1:6" x14ac:dyDescent="0.25">
      <c r="A13" s="34" t="s">
        <v>41</v>
      </c>
      <c r="B13" s="35">
        <v>0</v>
      </c>
      <c r="C13" s="35">
        <v>0</v>
      </c>
      <c r="D13" s="35">
        <v>0</v>
      </c>
      <c r="E13" s="36">
        <v>0</v>
      </c>
      <c r="F13" s="46" t="s">
        <v>7</v>
      </c>
    </row>
    <row r="14" spans="1:6" x14ac:dyDescent="0.25">
      <c r="A14" s="43" t="s">
        <v>32</v>
      </c>
      <c r="B14" s="44">
        <f>SUM(B10:B13)</f>
        <v>20000</v>
      </c>
      <c r="C14" s="44">
        <f>SUM(C10:C13)</f>
        <v>0</v>
      </c>
      <c r="D14" s="44">
        <f>SUM(D10:D13)</f>
        <v>0</v>
      </c>
      <c r="E14" s="45">
        <f>SUM(E10:E13)</f>
        <v>0</v>
      </c>
      <c r="F14" s="47"/>
    </row>
    <row r="15" spans="1:6" ht="19.5" customHeight="1" x14ac:dyDescent="0.3">
      <c r="A15" s="26" t="s">
        <v>2</v>
      </c>
      <c r="B15" s="27"/>
      <c r="C15" s="8"/>
      <c r="D15" s="8"/>
      <c r="E15" s="28"/>
      <c r="F15" s="47"/>
    </row>
    <row r="16" spans="1:6" x14ac:dyDescent="0.25">
      <c r="A16" s="6" t="s">
        <v>0</v>
      </c>
      <c r="B16" s="52" t="s">
        <v>3</v>
      </c>
      <c r="C16" s="52" t="s">
        <v>3</v>
      </c>
      <c r="D16" s="52" t="s">
        <v>3</v>
      </c>
      <c r="E16" s="52" t="s">
        <v>3</v>
      </c>
      <c r="F16" s="46" t="s">
        <v>7</v>
      </c>
    </row>
    <row r="17" spans="1:10" x14ac:dyDescent="0.25">
      <c r="A17" s="6" t="s">
        <v>9</v>
      </c>
      <c r="B17" s="52">
        <v>12</v>
      </c>
      <c r="C17" s="52">
        <v>12</v>
      </c>
      <c r="D17" s="52">
        <v>12</v>
      </c>
      <c r="E17" s="52">
        <v>12</v>
      </c>
      <c r="F17" s="46" t="s">
        <v>7</v>
      </c>
    </row>
    <row r="18" spans="1:10" x14ac:dyDescent="0.25">
      <c r="A18" s="7" t="s">
        <v>1</v>
      </c>
      <c r="B18" s="53" t="s">
        <v>3</v>
      </c>
      <c r="C18" s="53" t="s">
        <v>58</v>
      </c>
      <c r="D18" s="53" t="s">
        <v>58</v>
      </c>
      <c r="E18" s="53" t="s">
        <v>58</v>
      </c>
      <c r="F18" s="46" t="s">
        <v>7</v>
      </c>
    </row>
    <row r="19" spans="1:10" ht="19.5" customHeight="1" x14ac:dyDescent="0.3">
      <c r="A19" s="25" t="s">
        <v>4</v>
      </c>
      <c r="B19" s="23"/>
      <c r="C19" s="23"/>
      <c r="D19" s="23"/>
      <c r="E19" s="24"/>
      <c r="F19" s="48"/>
      <c r="H19" s="9"/>
    </row>
    <row r="20" spans="1:10" x14ac:dyDescent="0.25">
      <c r="A20" s="37" t="s">
        <v>28</v>
      </c>
      <c r="B20" s="38">
        <f>IF(B8="Yes",ROUND((MIN(B14,'Benefits Table'!$J$15)*'Benefits Table'!$D$15)+(B14*'Benefits Table'!$D$16),2),0)</f>
        <v>0</v>
      </c>
      <c r="C20" s="38">
        <f>IF(C8="Yes",ROUND((MIN(C14,'Benefits Table'!$J$15)*'Benefits Table'!$D$15)+(C14*'Benefits Table'!$D$16),2),0)</f>
        <v>0</v>
      </c>
      <c r="D20" s="38">
        <f>IF(D8="Yes",ROUND((MIN(D14,'Benefits Table'!$J$15)*'Benefits Table'!$D$15)+(D14*'Benefits Table'!$D$16),2),0)</f>
        <v>0</v>
      </c>
      <c r="E20" s="39">
        <f>IF(E8="Yes",ROUND((MIN(E14,'Benefits Table'!$J$15)*'Benefits Table'!$D$15)+(E14*'Benefits Table'!$D$16),2),0)</f>
        <v>0</v>
      </c>
      <c r="F20" s="49"/>
    </row>
    <row r="21" spans="1:10" x14ac:dyDescent="0.25">
      <c r="A21" s="37" t="s">
        <v>27</v>
      </c>
      <c r="B21" s="38">
        <f>IF(B7="Yes",ROUND(IF(B18="TRS",MIN(B14,'Benefits Table'!$J$18)*'Benefits Table'!$D$18,IF(B18="ORP",MIN(B14,'Benefits Table'!$J$18)*'Benefits Table'!$D$19,0)),2),0)</f>
        <v>0</v>
      </c>
      <c r="C21" s="38">
        <f>IF(C7="Yes",ROUND(IF(C18="TRS",MIN(C14,'Benefits Table'!$J$18)*'Benefits Table'!$D$18,IF(C18="ORP",MIN(C14,'Benefits Table'!$J$18)*'Benefits Table'!$D$19,0)),2),0)</f>
        <v>0</v>
      </c>
      <c r="D21" s="38">
        <f>IF(D7="Yes",ROUND(IF(D18="TRS",MIN(D14,'Benefits Table'!$J$18)*'Benefits Table'!$D$18,IF(D18="ORP",MIN(D14,'Benefits Table'!$J$18)*'Benefits Table'!$D$19,0)),2),0)</f>
        <v>0</v>
      </c>
      <c r="E21" s="39">
        <f>IF(E7="Yes",ROUND(IF(E18="TRS",MIN(E14,'Benefits Table'!$J$18)*'Benefits Table'!$D$18,IF(E18="ORP",MIN(E14,'Benefits Table'!$J$18)*'Benefits Table'!$D$19,0)),2),0)</f>
        <v>0</v>
      </c>
      <c r="F21" s="48"/>
    </row>
    <row r="22" spans="1:10" x14ac:dyDescent="0.25">
      <c r="A22" s="37" t="s">
        <v>101</v>
      </c>
      <c r="B22" s="38">
        <f>IF(B5="Student-STU/WS",0,ROUND(MIN(B14,'Benefits Table'!$J$20)*'Benefits Table'!$D$20,2))</f>
        <v>0</v>
      </c>
      <c r="C22" s="38">
        <f>IF(C5="Student",0,ROUND(MIN(C14,'Benefits Table'!$J$20)*'Benefits Table'!$D$20,2))</f>
        <v>0</v>
      </c>
      <c r="D22" s="38">
        <f>IF(D5="Student",0,ROUND(MIN(D14,'Benefits Table'!$J$20)*'Benefits Table'!$D$20,2))</f>
        <v>0</v>
      </c>
      <c r="E22" s="39">
        <f>IF(E5="Student",0,ROUND(MIN(E14,'Benefits Table'!$J$20)*'Benefits Table'!$D$20,2))</f>
        <v>0</v>
      </c>
      <c r="F22" s="48"/>
    </row>
    <row r="23" spans="1:10" x14ac:dyDescent="0.25">
      <c r="A23" s="37" t="s">
        <v>102</v>
      </c>
      <c r="B23" s="38">
        <f>ROUND(B14*'Benefits Table'!$D$21,2)</f>
        <v>24.4</v>
      </c>
      <c r="C23" s="38">
        <f>ROUND(C14*'Benefits Table'!$D$21,2)</f>
        <v>0</v>
      </c>
      <c r="D23" s="38">
        <f>ROUND(D14*'Benefits Table'!$D$21,2)</f>
        <v>0</v>
      </c>
      <c r="E23" s="39">
        <f>ROUND(E14*'Benefits Table'!$D$21,2)</f>
        <v>0</v>
      </c>
      <c r="F23" s="49"/>
    </row>
    <row r="24" spans="1:10" x14ac:dyDescent="0.25">
      <c r="A24" s="37" t="s">
        <v>29</v>
      </c>
      <c r="B24" s="38">
        <f>IF(AND(B5="Staff",B7="Yes"),ROUND(+B10*'Benefits Table'!$D$22,2),0)</f>
        <v>0</v>
      </c>
      <c r="C24" s="38">
        <f>IF(AND(C5="Staff",C7="Yes"),ROUND(+C10*'Benefits Table'!$D$22,2),0)</f>
        <v>0</v>
      </c>
      <c r="D24" s="38">
        <f>IF(AND(D5="Staff",D7="Yes"),ROUND(+D10*'Benefits Table'!$D$22,2),0)</f>
        <v>0</v>
      </c>
      <c r="E24" s="39">
        <f>IF(AND(E5="Staff",E7="Yes"),ROUND(+E10*'Benefits Table'!$D$22,2),0)</f>
        <v>0</v>
      </c>
      <c r="F24" s="48"/>
    </row>
    <row r="25" spans="1:10" x14ac:dyDescent="0.25">
      <c r="A25" s="40" t="s">
        <v>30</v>
      </c>
      <c r="B25" s="41">
        <f>IF(B7="Yes",INDEX(InsPremiums,MATCH(B6,Status,0),MATCH(B16,Coverage,0))*B17,0)</f>
        <v>0</v>
      </c>
      <c r="C25" s="41">
        <f>IF(C7="Yes",INDEX(InsPremiums,MATCH(C6,Status,0),MATCH(C16,Coverage,0))*C17,0)</f>
        <v>0</v>
      </c>
      <c r="D25" s="41">
        <f>IF(D7="Yes",INDEX(InsPremiums,MATCH(D6,Status,0),MATCH(D16,Coverage,0))*D17,0)</f>
        <v>0</v>
      </c>
      <c r="E25" s="42">
        <f>IF(E7="Yes",INDEX(InsPremiums,MATCH(E6,Status,0),MATCH(E16,Coverage,0))*E17,0)</f>
        <v>0</v>
      </c>
      <c r="F25" s="48"/>
    </row>
    <row r="26" spans="1:10" x14ac:dyDescent="0.25">
      <c r="A26" s="10" t="s">
        <v>5</v>
      </c>
      <c r="B26" s="11">
        <f>SUM(B20:B25)</f>
        <v>24.4</v>
      </c>
      <c r="C26" s="11">
        <f>SUM(C20:C25)</f>
        <v>0</v>
      </c>
      <c r="D26" s="11">
        <f>SUM(D20:D25)</f>
        <v>0</v>
      </c>
      <c r="E26" s="12">
        <f>SUM(E20:E25)</f>
        <v>0</v>
      </c>
      <c r="F26" s="50"/>
      <c r="H26" s="13"/>
      <c r="I26" s="13"/>
      <c r="J26" s="13"/>
    </row>
    <row r="27" spans="1:10" x14ac:dyDescent="0.25">
      <c r="A27" s="14" t="s">
        <v>6</v>
      </c>
      <c r="B27" s="15">
        <f>IFERROR(+B26/B14,"")</f>
        <v>1.2199999999999999E-3</v>
      </c>
      <c r="C27" s="15" t="str">
        <f>IFERROR(+C26/C14,"")</f>
        <v/>
      </c>
      <c r="D27" s="15" t="str">
        <f>IFERROR(+D26/D14,"")</f>
        <v/>
      </c>
      <c r="E27" s="16" t="str">
        <f>IFERROR(+E26/E14,"")</f>
        <v/>
      </c>
      <c r="F27" s="50"/>
    </row>
    <row r="28" spans="1:10" x14ac:dyDescent="0.25">
      <c r="A28" s="65"/>
      <c r="B28" s="66"/>
      <c r="C28" s="66"/>
      <c r="D28" s="66"/>
      <c r="E28" s="66"/>
      <c r="F28" s="50"/>
    </row>
    <row r="29" spans="1:10" ht="15" customHeight="1" x14ac:dyDescent="0.25">
      <c r="A29" s="63" t="s">
        <v>59</v>
      </c>
      <c r="B29" s="59"/>
      <c r="C29" s="59"/>
      <c r="D29" s="59"/>
      <c r="E29" s="59"/>
      <c r="F29" s="60"/>
    </row>
    <row r="30" spans="1:10" ht="15" customHeight="1" x14ac:dyDescent="0.25">
      <c r="A30" s="40" t="s">
        <v>46</v>
      </c>
      <c r="B30" s="61"/>
      <c r="C30" s="61"/>
      <c r="D30" s="61"/>
      <c r="E30" s="61"/>
      <c r="F30" s="68" t="s">
        <v>88</v>
      </c>
    </row>
    <row r="31" spans="1:10" x14ac:dyDescent="0.25">
      <c r="B31" s="64"/>
      <c r="C31" s="64"/>
      <c r="D31" s="64"/>
      <c r="E31" s="64"/>
    </row>
  </sheetData>
  <dataConsolidate/>
  <dataValidations count="7">
    <dataValidation type="list" showInputMessage="1" showErrorMessage="1" error="Enter a whole number between 0 and 12." sqref="B17:E17" xr:uid="{00000000-0002-0000-0000-000000000000}">
      <formula1>"12,11,10,9,8,7,6,5,4,3,2,1,0"</formula1>
    </dataValidation>
    <dataValidation type="list" allowBlank="1" showInputMessage="1" showErrorMessage="1" sqref="C5:E5" xr:uid="{00000000-0002-0000-0000-000001000000}">
      <formula1>"Faculty,Staff,Student"</formula1>
    </dataValidation>
    <dataValidation type="list" showInputMessage="1" showErrorMessage="1" sqref="B16:E16" xr:uid="{00000000-0002-0000-0000-000002000000}">
      <formula1>"Unspecified,None,Employee only,Employee &amp; Spouse,Employee &amp; Children,Employee &amp; Family"</formula1>
    </dataValidation>
    <dataValidation type="list" showInputMessage="1" showErrorMessage="1" sqref="B6:E6" xr:uid="{00000000-0002-0000-0000-000003000000}">
      <formula1>"Full Time,Part Time"</formula1>
    </dataValidation>
    <dataValidation type="list" showInputMessage="1" showErrorMessage="1" sqref="B18:E18" xr:uid="{00000000-0002-0000-0000-000004000000}">
      <formula1>"TRS, ORP, None"</formula1>
    </dataValidation>
    <dataValidation type="list" showInputMessage="1" showErrorMessage="1" sqref="B7:E8" xr:uid="{00000000-0002-0000-0000-000005000000}">
      <formula1>"Yes, No"</formula1>
    </dataValidation>
    <dataValidation type="list" allowBlank="1" showInputMessage="1" showErrorMessage="1" sqref="B5" xr:uid="{BB95FA73-07E5-4F1E-8E6A-BE3E197953AF}">
      <formula1>"Faculty,Staff,Student-STU/WS, Student-GRA/GTA"</formula1>
    </dataValidation>
  </dataValidations>
  <printOptions horizontalCentered="1" gridLines="1"/>
  <pageMargins left="0.45" right="0.45" top="0.55000000000000004" bottom="0.55000000000000004" header="0.3" footer="0.3"/>
  <pageSetup scale="90" orientation="landscape" cellComments="atEnd" r:id="rId1"/>
  <headerFooter>
    <oddFooter>&amp;L&amp;Z&amp;F&amp;R&amp;D</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4E96F1-68EB-438F-825F-3D9EB5C9AA3B}">
  <sheetPr>
    <tabColor rgb="FF00B0F0"/>
    <pageSetUpPr fitToPage="1"/>
  </sheetPr>
  <dimension ref="A1:J33"/>
  <sheetViews>
    <sheetView showGridLines="0" zoomScale="95" zoomScaleNormal="95" workbookViewId="0">
      <selection activeCell="J25" sqref="J25"/>
    </sheetView>
  </sheetViews>
  <sheetFormatPr defaultColWidth="9.140625" defaultRowHeight="15" x14ac:dyDescent="0.25"/>
  <cols>
    <col min="1" max="1" width="46.5703125" customWidth="1"/>
    <col min="2" max="5" width="22.7109375" style="17" customWidth="1"/>
    <col min="6" max="6" width="5.42578125" customWidth="1"/>
    <col min="7" max="7" width="9.5703125" bestFit="1" customWidth="1"/>
    <col min="8" max="8" width="11.7109375" bestFit="1" customWidth="1"/>
    <col min="9" max="9" width="10.5703125" bestFit="1" customWidth="1"/>
    <col min="10" max="10" width="9.5703125" bestFit="1" customWidth="1"/>
  </cols>
  <sheetData>
    <row r="1" spans="1:6" ht="21" x14ac:dyDescent="0.35">
      <c r="A1" s="55" t="s">
        <v>42</v>
      </c>
      <c r="B1" s="56"/>
      <c r="C1" s="56"/>
      <c r="D1" s="56"/>
      <c r="E1" s="56"/>
      <c r="F1" s="57"/>
    </row>
    <row r="2" spans="1:6" x14ac:dyDescent="0.25">
      <c r="A2" s="37" t="s">
        <v>60</v>
      </c>
      <c r="B2" s="3"/>
      <c r="C2" s="3"/>
      <c r="D2" s="3"/>
      <c r="E2" s="58" t="s">
        <v>43</v>
      </c>
      <c r="F2" s="54"/>
    </row>
    <row r="3" spans="1:6" x14ac:dyDescent="0.25">
      <c r="A3" s="37" t="s">
        <v>106</v>
      </c>
      <c r="B3" s="3"/>
      <c r="C3" s="3"/>
      <c r="D3" s="3"/>
      <c r="E3" s="3"/>
      <c r="F3" s="48"/>
    </row>
    <row r="4" spans="1:6" ht="18.75" x14ac:dyDescent="0.3">
      <c r="A4" s="140" t="s">
        <v>39</v>
      </c>
      <c r="B4" s="141"/>
      <c r="C4" s="141"/>
      <c r="D4" s="141"/>
      <c r="E4" s="142"/>
      <c r="F4" s="151" t="s">
        <v>8</v>
      </c>
    </row>
    <row r="5" spans="1:6" ht="15.75" x14ac:dyDescent="0.25">
      <c r="A5" s="145" t="s">
        <v>40</v>
      </c>
      <c r="B5" s="143" t="s">
        <v>33</v>
      </c>
      <c r="C5" s="143" t="s">
        <v>57</v>
      </c>
      <c r="D5" s="143" t="s">
        <v>103</v>
      </c>
      <c r="E5" s="144" t="s">
        <v>104</v>
      </c>
      <c r="F5" s="151"/>
    </row>
    <row r="6" spans="1:6" ht="17.25" customHeight="1" x14ac:dyDescent="0.3">
      <c r="A6" s="148" t="s">
        <v>44</v>
      </c>
      <c r="B6" s="146"/>
      <c r="C6" s="147"/>
      <c r="D6" s="147"/>
      <c r="E6" s="146"/>
      <c r="F6" s="152"/>
    </row>
    <row r="7" spans="1:6" x14ac:dyDescent="0.25">
      <c r="A7" s="29" t="s">
        <v>31</v>
      </c>
      <c r="B7" s="129">
        <v>0</v>
      </c>
      <c r="C7" s="129">
        <v>0</v>
      </c>
      <c r="D7" s="129">
        <v>0</v>
      </c>
      <c r="E7" s="31">
        <v>0</v>
      </c>
      <c r="F7" s="46" t="s">
        <v>7</v>
      </c>
    </row>
    <row r="8" spans="1:6" x14ac:dyDescent="0.25">
      <c r="A8" s="29" t="s">
        <v>13</v>
      </c>
      <c r="B8" s="130">
        <v>0</v>
      </c>
      <c r="C8" s="130">
        <v>0</v>
      </c>
      <c r="D8" s="130">
        <v>0</v>
      </c>
      <c r="E8" s="33">
        <v>0</v>
      </c>
      <c r="F8" s="46" t="s">
        <v>7</v>
      </c>
    </row>
    <row r="9" spans="1:6" x14ac:dyDescent="0.25">
      <c r="A9" s="29" t="s">
        <v>14</v>
      </c>
      <c r="B9" s="130">
        <v>0</v>
      </c>
      <c r="C9" s="130">
        <v>0</v>
      </c>
      <c r="D9" s="130">
        <v>0</v>
      </c>
      <c r="E9" s="33">
        <v>0</v>
      </c>
      <c r="F9" s="46" t="s">
        <v>7</v>
      </c>
    </row>
    <row r="10" spans="1:6" x14ac:dyDescent="0.25">
      <c r="A10" s="34" t="s">
        <v>41</v>
      </c>
      <c r="B10" s="131">
        <v>0</v>
      </c>
      <c r="C10" s="131">
        <v>0</v>
      </c>
      <c r="D10" s="131">
        <v>0</v>
      </c>
      <c r="E10" s="36">
        <v>0</v>
      </c>
      <c r="F10" s="46" t="s">
        <v>7</v>
      </c>
    </row>
    <row r="11" spans="1:6" x14ac:dyDescent="0.25">
      <c r="A11" s="124" t="s">
        <v>32</v>
      </c>
      <c r="B11" s="132">
        <f>SUM(B7:B10)</f>
        <v>0</v>
      </c>
      <c r="C11" s="132">
        <f>SUM(C7:C10)</f>
        <v>0</v>
      </c>
      <c r="D11" s="132">
        <f>SUM(D7:D10)</f>
        <v>0</v>
      </c>
      <c r="E11" s="125">
        <f>SUM(E7:E10)</f>
        <v>0</v>
      </c>
      <c r="F11" s="47"/>
    </row>
    <row r="12" spans="1:6" ht="17.25" customHeight="1" x14ac:dyDescent="0.3">
      <c r="A12" s="148" t="s">
        <v>2</v>
      </c>
      <c r="B12" s="133"/>
      <c r="C12" s="139"/>
      <c r="D12" s="139"/>
      <c r="E12" s="28"/>
      <c r="F12" s="47"/>
    </row>
    <row r="13" spans="1:6" ht="15.75" x14ac:dyDescent="0.25">
      <c r="A13" s="6" t="s">
        <v>105</v>
      </c>
      <c r="B13" s="51" t="s">
        <v>16</v>
      </c>
      <c r="C13" s="51" t="s">
        <v>16</v>
      </c>
      <c r="D13" s="51" t="s">
        <v>89</v>
      </c>
      <c r="E13" s="126" t="s">
        <v>89</v>
      </c>
      <c r="F13" s="46" t="s">
        <v>7</v>
      </c>
    </row>
    <row r="14" spans="1:6" ht="15.75" x14ac:dyDescent="0.25">
      <c r="A14" s="6" t="s">
        <v>45</v>
      </c>
      <c r="B14" s="51" t="s">
        <v>36</v>
      </c>
      <c r="C14" s="51" t="s">
        <v>36</v>
      </c>
      <c r="D14" s="51" t="s">
        <v>37</v>
      </c>
      <c r="E14" s="126" t="s">
        <v>37</v>
      </c>
      <c r="F14" s="46" t="s">
        <v>7</v>
      </c>
    </row>
    <row r="15" spans="1:6" x14ac:dyDescent="0.25">
      <c r="A15" s="6" t="s">
        <v>0</v>
      </c>
      <c r="B15" s="52" t="s">
        <v>3</v>
      </c>
      <c r="C15" s="52" t="s">
        <v>3</v>
      </c>
      <c r="D15" s="52" t="s">
        <v>3</v>
      </c>
      <c r="E15" s="127" t="s">
        <v>3</v>
      </c>
      <c r="F15" s="46" t="s">
        <v>7</v>
      </c>
    </row>
    <row r="16" spans="1:6" x14ac:dyDescent="0.25">
      <c r="A16" s="6" t="s">
        <v>9</v>
      </c>
      <c r="B16" s="52">
        <v>12</v>
      </c>
      <c r="C16" s="52">
        <v>12</v>
      </c>
      <c r="D16" s="52">
        <v>12</v>
      </c>
      <c r="E16" s="127">
        <v>12</v>
      </c>
      <c r="F16" s="46" t="s">
        <v>7</v>
      </c>
    </row>
    <row r="17" spans="1:10" x14ac:dyDescent="0.25">
      <c r="A17" s="7" t="s">
        <v>1</v>
      </c>
      <c r="B17" s="53" t="s">
        <v>58</v>
      </c>
      <c r="C17" s="53" t="s">
        <v>58</v>
      </c>
      <c r="D17" s="53" t="s">
        <v>3</v>
      </c>
      <c r="E17" s="128" t="s">
        <v>3</v>
      </c>
      <c r="F17" s="46" t="s">
        <v>7</v>
      </c>
    </row>
    <row r="18" spans="1:10" ht="17.25" customHeight="1" x14ac:dyDescent="0.3">
      <c r="A18" s="149" t="s">
        <v>4</v>
      </c>
      <c r="B18" s="134"/>
      <c r="C18" s="134"/>
      <c r="D18" s="134"/>
      <c r="E18" s="24"/>
      <c r="F18" s="48"/>
      <c r="H18" s="9"/>
    </row>
    <row r="19" spans="1:10" ht="15.75" x14ac:dyDescent="0.25">
      <c r="A19" s="7" t="s">
        <v>34</v>
      </c>
      <c r="B19" s="51" t="s">
        <v>16</v>
      </c>
      <c r="C19" s="51" t="s">
        <v>16</v>
      </c>
      <c r="D19" s="51" t="s">
        <v>89</v>
      </c>
      <c r="E19" s="126" t="s">
        <v>89</v>
      </c>
      <c r="F19" s="46" t="s">
        <v>7</v>
      </c>
    </row>
    <row r="20" spans="1:10" x14ac:dyDescent="0.25">
      <c r="A20" s="37" t="s">
        <v>28</v>
      </c>
      <c r="B20" s="135">
        <f>IF(B19="Yes",ROUND((MIN(B11,'Benefits Table'!$J$15)*'Benefits Table'!$D$15)+(B11*'Benefits Table'!$D$16),2),0)</f>
        <v>0</v>
      </c>
      <c r="C20" s="135">
        <f>IF(C19="Yes",ROUND((MIN(C11,'Benefits Table'!$J$15)*'Benefits Table'!$D$15)+(C11*'Benefits Table'!$D$16),2),0)</f>
        <v>0</v>
      </c>
      <c r="D20" s="135">
        <f>IF(D19="Yes",ROUND((MIN(D11,'Benefits Table'!$J$15)*'Benefits Table'!$D$15)+(D11*'Benefits Table'!$D$16),2),0)</f>
        <v>0</v>
      </c>
      <c r="E20" s="39">
        <f>IF(E19="Yes",ROUND((MIN(E11,'Benefits Table'!$J$15)*'Benefits Table'!$D$15)+(E11*'Benefits Table'!$D$16),2),0)</f>
        <v>0</v>
      </c>
      <c r="F20" s="49"/>
    </row>
    <row r="21" spans="1:10" x14ac:dyDescent="0.25">
      <c r="A21" s="37" t="s">
        <v>27</v>
      </c>
      <c r="B21" s="135">
        <f>IF(B13="Yes",ROUND(IF(B17="TRS",MIN(B11,'Benefits Table'!$J$18)*'Benefits Table'!$D$18,IF(B17="ORP",MIN(B11,'Benefits Table'!$J$18)*'Benefits Table'!$D$19,0)),2),0)</f>
        <v>0</v>
      </c>
      <c r="C21" s="135">
        <f>IF(C13="Yes",ROUND(IF(C17="TRS",MIN(C11,'Benefits Table'!$J$18)*'Benefits Table'!$D$18,IF(C17="ORP",MIN(C11,'Benefits Table'!$J$18)*'Benefits Table'!$D$19,0)),2),0)</f>
        <v>0</v>
      </c>
      <c r="D21" s="135">
        <f>IF(D13="Yes",ROUND(IF(D17="TRS",MIN(D11,'Benefits Table'!$J$18)*'Benefits Table'!$D$18,IF(D17="ORP",MIN(D11,'Benefits Table'!$J$18)*'Benefits Table'!$D$19,0)),2),0)</f>
        <v>0</v>
      </c>
      <c r="E21" s="39">
        <f>IF(E13="Yes",ROUND(IF(E17="TRS",MIN(E11,'Benefits Table'!$J$18)*'Benefits Table'!$D$18,IF(E17="ORP",MIN(E11,'Benefits Table'!$J$18)*'Benefits Table'!$D$19,0)),2),0)</f>
        <v>0</v>
      </c>
      <c r="F21" s="48"/>
    </row>
    <row r="22" spans="1:10" x14ac:dyDescent="0.25">
      <c r="A22" s="37" t="s">
        <v>101</v>
      </c>
      <c r="B22" s="135">
        <f>IF(B5="Student-STU/WS",0,ROUND(MIN(B11,'Benefits Table'!$J$20)*'Benefits Table'!$D$20,2))</f>
        <v>0</v>
      </c>
      <c r="C22" s="135">
        <f>IF(C5="Student-STU/WS",0,ROUND(MIN(C11,'Benefits Table'!$J$20)*'Benefits Table'!$D$20,2))</f>
        <v>0</v>
      </c>
      <c r="D22" s="135">
        <f>IF(D5="Student-STU/WS",0,ROUND(MIN(D11,'Benefits Table'!$J$20)*'Benefits Table'!$D$20,2))</f>
        <v>0</v>
      </c>
      <c r="E22" s="39">
        <f>IF(E5="Student-STU/WS",0,ROUND(MIN(E11,'Benefits Table'!$J$20)*'Benefits Table'!$D$20,2))</f>
        <v>0</v>
      </c>
      <c r="F22" s="48"/>
    </row>
    <row r="23" spans="1:10" x14ac:dyDescent="0.25">
      <c r="A23" s="37" t="s">
        <v>102</v>
      </c>
      <c r="B23" s="135">
        <f>ROUND(B11*'Benefits Table'!$D$21,2)</f>
        <v>0</v>
      </c>
      <c r="C23" s="135">
        <f>ROUND(C11*'Benefits Table'!$D$21,2)</f>
        <v>0</v>
      </c>
      <c r="D23" s="135">
        <f>ROUND(D11*'Benefits Table'!$D$21,2)</f>
        <v>0</v>
      </c>
      <c r="E23" s="39">
        <f>ROUND(E11*'Benefits Table'!$D$21,2)</f>
        <v>0</v>
      </c>
      <c r="F23" s="49"/>
    </row>
    <row r="24" spans="1:10" x14ac:dyDescent="0.25">
      <c r="A24" s="37" t="s">
        <v>29</v>
      </c>
      <c r="B24" s="135">
        <f>IF(AND(B5="Staff",B13="Yes"),ROUND(+B7*'Benefits Table'!$D$22,2),0)</f>
        <v>0</v>
      </c>
      <c r="C24" s="135">
        <f>IF(AND(C5="Staff",C13="Yes"),ROUND(+C7*'Benefits Table'!$D$22,2),0)</f>
        <v>0</v>
      </c>
      <c r="D24" s="135">
        <f>IF(AND(D5="Staff",D13="Yes"),ROUND(+D7*'Benefits Table'!$D$22,2),0)</f>
        <v>0</v>
      </c>
      <c r="E24" s="39">
        <f>IF(AND(E5="Staff",E13="Yes"),ROUND(+E7*'Benefits Table'!$D$22,2),0)</f>
        <v>0</v>
      </c>
      <c r="F24" s="48"/>
    </row>
    <row r="25" spans="1:10" x14ac:dyDescent="0.25">
      <c r="A25" s="40" t="s">
        <v>30</v>
      </c>
      <c r="B25" s="136">
        <f>IF(B13="Yes",INDEX(InsPremiums,MATCH(B14,Status,0),MATCH(B15,Coverage,0))*B16,0)</f>
        <v>0</v>
      </c>
      <c r="C25" s="136">
        <f>IF(C13="Yes",INDEX(InsPremiums,MATCH(C14,Status,0),MATCH(C15,Coverage,0))*C16,0)</f>
        <v>0</v>
      </c>
      <c r="D25" s="136">
        <f>IF(D13="Yes",INDEX(InsPremiums,MATCH(D14,Status,0),MATCH(D15,Coverage,0))*D16,0)</f>
        <v>0</v>
      </c>
      <c r="E25" s="42">
        <f>IF(E13="Yes",INDEX(InsPremiums,MATCH(E14,Status,0),MATCH(E15,Coverage,0))*E16,0)</f>
        <v>0</v>
      </c>
      <c r="F25" s="48"/>
    </row>
    <row r="26" spans="1:10" x14ac:dyDescent="0.25">
      <c r="A26" s="10" t="s">
        <v>5</v>
      </c>
      <c r="B26" s="137">
        <f>SUM(B20:B25)</f>
        <v>0</v>
      </c>
      <c r="C26" s="137">
        <f>SUM(C20:C25)</f>
        <v>0</v>
      </c>
      <c r="D26" s="137">
        <f>SUM(D20:D25)</f>
        <v>0</v>
      </c>
      <c r="E26" s="12">
        <f>SUM(E20:E25)</f>
        <v>0</v>
      </c>
      <c r="F26" s="50"/>
      <c r="H26" s="13"/>
      <c r="I26" s="13"/>
      <c r="J26" s="13"/>
    </row>
    <row r="27" spans="1:10" x14ac:dyDescent="0.25">
      <c r="A27" s="14" t="s">
        <v>6</v>
      </c>
      <c r="B27" s="138" t="str">
        <f>IFERROR(+B26/B11,"")</f>
        <v/>
      </c>
      <c r="C27" s="138" t="str">
        <f>IFERROR(+C26/C11,"")</f>
        <v/>
      </c>
      <c r="D27" s="138" t="str">
        <f>IFERROR(+D26/D11,"")</f>
        <v/>
      </c>
      <c r="E27" s="16" t="str">
        <f>IFERROR(+E26/E11,"")</f>
        <v/>
      </c>
      <c r="F27" s="50"/>
    </row>
    <row r="28" spans="1:10" x14ac:dyDescent="0.25">
      <c r="A28" s="65"/>
      <c r="B28" s="66"/>
      <c r="C28" s="66"/>
      <c r="D28" s="66"/>
      <c r="E28" s="66"/>
      <c r="F28" s="50"/>
    </row>
    <row r="29" spans="1:10" ht="15" customHeight="1" x14ac:dyDescent="0.25">
      <c r="A29" s="63" t="s">
        <v>59</v>
      </c>
      <c r="B29" s="59"/>
      <c r="C29" s="59"/>
      <c r="D29" s="59"/>
      <c r="E29" s="59"/>
      <c r="F29" s="60"/>
    </row>
    <row r="30" spans="1:10" ht="15" customHeight="1" x14ac:dyDescent="0.25">
      <c r="A30" s="63" t="s">
        <v>122</v>
      </c>
      <c r="B30" s="59"/>
      <c r="C30" s="59"/>
      <c r="D30" s="59"/>
      <c r="E30" s="59"/>
      <c r="F30" s="60"/>
    </row>
    <row r="31" spans="1:10" ht="15" customHeight="1" x14ac:dyDescent="0.25">
      <c r="A31" s="63" t="s">
        <v>123</v>
      </c>
      <c r="B31" s="59"/>
      <c r="C31" s="59"/>
      <c r="D31" s="59"/>
      <c r="E31" s="59"/>
      <c r="F31" s="60"/>
    </row>
    <row r="32" spans="1:10" ht="15" customHeight="1" x14ac:dyDescent="0.25">
      <c r="A32" s="150"/>
      <c r="B32" s="61"/>
      <c r="C32" s="61"/>
      <c r="D32" s="61"/>
      <c r="E32" s="61"/>
      <c r="F32" s="68" t="s">
        <v>134</v>
      </c>
    </row>
    <row r="33" spans="2:5" x14ac:dyDescent="0.25">
      <c r="B33" s="64"/>
      <c r="C33" s="64"/>
      <c r="D33" s="64"/>
      <c r="E33" s="64"/>
    </row>
  </sheetData>
  <sheetProtection sheet="1" objects="1" scenarios="1"/>
  <dataConsolidate/>
  <mergeCells count="1">
    <mergeCell ref="F4:F6"/>
  </mergeCells>
  <dataValidations count="5">
    <dataValidation type="list" showInputMessage="1" showErrorMessage="1" sqref="B17:E17" xr:uid="{85411F8F-CABB-4637-87F1-BB27CEC89575}">
      <formula1>"TRS, ORP, None"</formula1>
    </dataValidation>
    <dataValidation type="list" showInputMessage="1" showErrorMessage="1" sqref="B14:E14" xr:uid="{F98F50A5-F5EE-4E7F-8998-D468546B9773}">
      <formula1>"Full Time,Part Time"</formula1>
    </dataValidation>
    <dataValidation type="list" showInputMessage="1" showErrorMessage="1" sqref="B15:E15" xr:uid="{574A3A3A-BD08-406D-9883-256298EBC7D8}">
      <formula1>"Unspecified,None,Employee only,Employee &amp; Spouse,Employee &amp; Children,Employee &amp; Family"</formula1>
    </dataValidation>
    <dataValidation type="list" showInputMessage="1" showErrorMessage="1" error="Enter a whole number between 0 and 12." sqref="B16:E16" xr:uid="{66FC5D57-53CD-4717-A8FA-3ED6DBC313DA}">
      <formula1>"12,11,10,9,8,7,6,5,4,3,2,1,0"</formula1>
    </dataValidation>
    <dataValidation type="list" showInputMessage="1" showErrorMessage="1" sqref="B19:E19 B13:E14" xr:uid="{A1ECCA2A-7AC9-4405-A47C-DBCA12AD4752}">
      <formula1>"Yes, No"</formula1>
    </dataValidation>
  </dataValidations>
  <printOptions horizontalCentered="1" gridLines="1"/>
  <pageMargins left="0.45" right="0.45" top="0.55000000000000004" bottom="0.55000000000000004" header="0.3" footer="0.3"/>
  <pageSetup scale="90" orientation="landscape" cellComments="atEnd" r:id="rId1"/>
  <headerFooter>
    <oddFooter>&amp;L&amp;Z&amp;F&amp;R&amp;D</oddFoot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C000"/>
    <pageSetUpPr fitToPage="1"/>
  </sheetPr>
  <dimension ref="B1:R39"/>
  <sheetViews>
    <sheetView showGridLines="0" tabSelected="1" workbookViewId="0">
      <selection activeCell="K12" sqref="K12"/>
    </sheetView>
  </sheetViews>
  <sheetFormatPr defaultColWidth="9.140625" defaultRowHeight="15" x14ac:dyDescent="0.25"/>
  <cols>
    <col min="1" max="1" width="2.5703125" style="3" customWidth="1"/>
    <col min="2" max="2" width="9.140625" style="3"/>
    <col min="3" max="3" width="30.5703125" style="3" customWidth="1"/>
    <col min="4" max="4" width="17.28515625" style="3" customWidth="1"/>
    <col min="5" max="5" width="10.28515625" style="3" hidden="1" customWidth="1"/>
    <col min="6" max="6" width="17.85546875" style="3" hidden="1" customWidth="1"/>
    <col min="7" max="7" width="21.42578125" style="3" customWidth="1"/>
    <col min="8" max="8" width="18.85546875" style="3" customWidth="1"/>
    <col min="9" max="9" width="17.28515625" style="3" customWidth="1"/>
    <col min="10" max="10" width="28.85546875" style="3" customWidth="1"/>
    <col min="11" max="16384" width="9.140625" style="3"/>
  </cols>
  <sheetData>
    <row r="1" spans="2:18" ht="32.1" customHeight="1" thickBot="1" x14ac:dyDescent="0.3">
      <c r="B1" s="101" t="s">
        <v>124</v>
      </c>
      <c r="C1" s="97"/>
      <c r="D1" s="97"/>
      <c r="E1" s="97"/>
      <c r="F1" s="97"/>
      <c r="G1" s="97"/>
      <c r="H1" s="97"/>
      <c r="I1" s="97"/>
      <c r="J1" s="96"/>
    </row>
    <row r="2" spans="2:18" ht="5.0999999999999996" customHeight="1" x14ac:dyDescent="0.25"/>
    <row r="3" spans="2:18" x14ac:dyDescent="0.25">
      <c r="B3" s="190" t="s">
        <v>109</v>
      </c>
      <c r="C3" s="190"/>
      <c r="D3" s="190"/>
      <c r="E3" s="190"/>
      <c r="F3" s="190"/>
      <c r="G3" s="190"/>
      <c r="H3" s="190"/>
      <c r="I3" s="190"/>
      <c r="J3" s="190"/>
    </row>
    <row r="4" spans="2:18" ht="8.65" customHeight="1" thickBot="1" x14ac:dyDescent="0.3">
      <c r="B4" s="110"/>
      <c r="C4" s="110"/>
      <c r="D4" s="110"/>
      <c r="E4" s="110"/>
      <c r="F4" s="110"/>
      <c r="G4" s="110"/>
      <c r="H4" s="110"/>
      <c r="I4" s="110"/>
      <c r="J4" s="110"/>
    </row>
    <row r="5" spans="2:18" ht="15.95" customHeight="1" thickBot="1" x14ac:dyDescent="0.3">
      <c r="B5" s="99" t="s">
        <v>117</v>
      </c>
      <c r="C5" s="100"/>
      <c r="D5" s="194" t="s">
        <v>116</v>
      </c>
      <c r="E5" s="194"/>
      <c r="F5" s="194"/>
      <c r="G5" s="194"/>
      <c r="H5" s="194"/>
      <c r="I5" s="192"/>
      <c r="J5" s="193"/>
      <c r="K5"/>
      <c r="L5"/>
    </row>
    <row r="6" spans="2:18" ht="45.75" customHeight="1" thickBot="1" x14ac:dyDescent="0.3">
      <c r="B6" s="195" t="s">
        <v>118</v>
      </c>
      <c r="C6" s="195"/>
      <c r="D6" s="195" t="s">
        <v>110</v>
      </c>
      <c r="E6" s="195"/>
      <c r="F6" s="195"/>
      <c r="G6" s="195"/>
      <c r="H6" s="195"/>
      <c r="I6" s="195"/>
      <c r="J6" s="195"/>
      <c r="K6"/>
      <c r="L6"/>
    </row>
    <row r="7" spans="2:18" ht="31.5" customHeight="1" thickBot="1" x14ac:dyDescent="0.3">
      <c r="B7" s="196" t="s">
        <v>90</v>
      </c>
      <c r="C7" s="196"/>
      <c r="D7" s="195" t="s">
        <v>91</v>
      </c>
      <c r="E7" s="195"/>
      <c r="F7" s="195"/>
      <c r="G7" s="195"/>
      <c r="H7" s="195"/>
      <c r="I7" s="195"/>
      <c r="J7" s="195"/>
      <c r="L7"/>
      <c r="M7"/>
      <c r="N7"/>
      <c r="O7"/>
      <c r="P7"/>
      <c r="Q7"/>
      <c r="R7"/>
    </row>
    <row r="8" spans="2:18" ht="18" customHeight="1" thickBot="1" x14ac:dyDescent="0.3">
      <c r="B8" s="195" t="s">
        <v>119</v>
      </c>
      <c r="C8" s="195"/>
      <c r="D8" s="195" t="s">
        <v>99</v>
      </c>
      <c r="E8" s="195"/>
      <c r="F8" s="195"/>
      <c r="G8" s="195"/>
      <c r="H8" s="195"/>
      <c r="I8" s="195"/>
      <c r="J8" s="195"/>
      <c r="L8"/>
      <c r="M8"/>
      <c r="N8"/>
      <c r="O8"/>
      <c r="P8"/>
      <c r="Q8"/>
      <c r="R8"/>
    </row>
    <row r="9" spans="2:18" ht="16.5" customHeight="1" thickBot="1" x14ac:dyDescent="0.3">
      <c r="B9" s="111"/>
      <c r="C9" s="111"/>
      <c r="D9" s="121" t="s">
        <v>100</v>
      </c>
      <c r="E9" s="122"/>
      <c r="F9" s="122"/>
      <c r="G9" s="123" t="s">
        <v>94</v>
      </c>
      <c r="H9" s="121" t="s">
        <v>95</v>
      </c>
      <c r="I9" s="197" t="s">
        <v>115</v>
      </c>
      <c r="J9" s="198"/>
      <c r="L9" s="108"/>
    </row>
    <row r="10" spans="2:18" ht="54.75" customHeight="1" thickBot="1" x14ac:dyDescent="0.3">
      <c r="B10" s="111"/>
      <c r="C10" s="111"/>
      <c r="D10" s="114">
        <v>1</v>
      </c>
      <c r="E10" s="115"/>
      <c r="F10" s="115"/>
      <c r="G10" s="116" t="s">
        <v>111</v>
      </c>
      <c r="H10" s="117" t="s">
        <v>93</v>
      </c>
      <c r="I10" s="199" t="s">
        <v>112</v>
      </c>
      <c r="J10" s="200"/>
      <c r="L10" s="108"/>
    </row>
    <row r="11" spans="2:18" ht="30" customHeight="1" thickBot="1" x14ac:dyDescent="0.3">
      <c r="B11" s="111"/>
      <c r="C11" s="111"/>
      <c r="D11" s="114">
        <v>3</v>
      </c>
      <c r="E11" s="115"/>
      <c r="F11" s="115"/>
      <c r="G11" s="116" t="s">
        <v>97</v>
      </c>
      <c r="H11" s="117" t="s">
        <v>98</v>
      </c>
      <c r="I11" s="199" t="s">
        <v>113</v>
      </c>
      <c r="J11" s="200"/>
      <c r="L11" s="108"/>
    </row>
    <row r="12" spans="2:18" ht="30" customHeight="1" thickBot="1" x14ac:dyDescent="0.3">
      <c r="B12" s="111"/>
      <c r="C12" s="111"/>
      <c r="D12" s="118">
        <v>4</v>
      </c>
      <c r="E12" s="112"/>
      <c r="F12" s="113"/>
      <c r="G12" s="119" t="s">
        <v>96</v>
      </c>
      <c r="H12" s="120" t="s">
        <v>93</v>
      </c>
      <c r="I12" s="201" t="s">
        <v>114</v>
      </c>
      <c r="J12" s="202"/>
      <c r="L12" s="108"/>
    </row>
    <row r="13" spans="2:18" ht="15.75" thickBot="1" x14ac:dyDescent="0.3">
      <c r="B13" s="67"/>
      <c r="C13" s="67"/>
      <c r="D13" s="67"/>
      <c r="E13" s="67"/>
      <c r="F13" s="67"/>
      <c r="G13" s="67"/>
      <c r="H13" s="67"/>
      <c r="I13" s="67"/>
      <c r="J13" s="67"/>
      <c r="L13" s="107"/>
    </row>
    <row r="14" spans="2:18" ht="15.95" customHeight="1" thickBot="1" x14ac:dyDescent="0.3">
      <c r="B14" s="98" t="s">
        <v>21</v>
      </c>
      <c r="C14" s="98" t="s">
        <v>20</v>
      </c>
      <c r="D14" s="191" t="s">
        <v>19</v>
      </c>
      <c r="E14" s="192"/>
      <c r="F14" s="192"/>
      <c r="G14" s="192"/>
      <c r="H14" s="193"/>
      <c r="I14" s="191" t="s">
        <v>18</v>
      </c>
      <c r="J14" s="193"/>
      <c r="L14" s="107"/>
    </row>
    <row r="15" spans="2:18" ht="24.95" customHeight="1" x14ac:dyDescent="0.25">
      <c r="B15" s="165">
        <v>1</v>
      </c>
      <c r="C15" s="178" t="s">
        <v>79</v>
      </c>
      <c r="D15" s="75">
        <v>6.2E-2</v>
      </c>
      <c r="E15" s="76"/>
      <c r="F15" s="76"/>
      <c r="G15" s="181" t="s">
        <v>49</v>
      </c>
      <c r="H15" s="182"/>
      <c r="I15" s="94" t="s">
        <v>61</v>
      </c>
      <c r="J15" s="77">
        <v>176100</v>
      </c>
    </row>
    <row r="16" spans="2:18" ht="24.95" customHeight="1" x14ac:dyDescent="0.25">
      <c r="B16" s="177"/>
      <c r="C16" s="179"/>
      <c r="D16" s="90">
        <v>1.4500000000000001E-2</v>
      </c>
      <c r="E16" s="91"/>
      <c r="F16" s="91"/>
      <c r="G16" s="183" t="s">
        <v>48</v>
      </c>
      <c r="H16" s="184"/>
      <c r="I16" s="185" t="s">
        <v>56</v>
      </c>
      <c r="J16" s="184"/>
    </row>
    <row r="17" spans="2:10" ht="24.95" customHeight="1" thickBot="1" x14ac:dyDescent="0.3">
      <c r="B17" s="166"/>
      <c r="C17" s="180"/>
      <c r="D17" s="69">
        <v>7.6499999999999999E-2</v>
      </c>
      <c r="E17" s="70"/>
      <c r="F17" s="70"/>
      <c r="G17" s="186" t="s">
        <v>47</v>
      </c>
      <c r="H17" s="187"/>
      <c r="I17" s="188"/>
      <c r="J17" s="189"/>
    </row>
    <row r="18" spans="2:10" ht="24.95" customHeight="1" x14ac:dyDescent="0.25">
      <c r="B18" s="165">
        <v>2</v>
      </c>
      <c r="C18" s="167" t="s">
        <v>62</v>
      </c>
      <c r="D18" s="92">
        <v>8.2500000000000004E-2</v>
      </c>
      <c r="E18" s="93"/>
      <c r="F18" s="93"/>
      <c r="G18" s="169" t="s">
        <v>107</v>
      </c>
      <c r="H18" s="170"/>
      <c r="I18" s="171" t="s">
        <v>64</v>
      </c>
      <c r="J18" s="173">
        <v>350000</v>
      </c>
    </row>
    <row r="19" spans="2:10" ht="24.95" customHeight="1" thickBot="1" x14ac:dyDescent="0.3">
      <c r="B19" s="166"/>
      <c r="C19" s="168"/>
      <c r="D19" s="78">
        <v>8.5000000000000006E-2</v>
      </c>
      <c r="E19" s="79"/>
      <c r="F19" s="79"/>
      <c r="G19" s="175" t="s">
        <v>108</v>
      </c>
      <c r="H19" s="176"/>
      <c r="I19" s="172"/>
      <c r="J19" s="174"/>
    </row>
    <row r="20" spans="2:10" ht="50.1" customHeight="1" thickBot="1" x14ac:dyDescent="0.3">
      <c r="B20" s="80">
        <v>3</v>
      </c>
      <c r="C20" s="88" t="s">
        <v>63</v>
      </c>
      <c r="D20" s="81">
        <v>5.1599999999999997E-3</v>
      </c>
      <c r="E20" s="82"/>
      <c r="F20" s="82"/>
      <c r="G20" s="163" t="s">
        <v>133</v>
      </c>
      <c r="H20" s="164"/>
      <c r="I20" s="94" t="s">
        <v>52</v>
      </c>
      <c r="J20" s="95">
        <v>9000</v>
      </c>
    </row>
    <row r="21" spans="2:10" ht="50.1" customHeight="1" thickBot="1" x14ac:dyDescent="0.3">
      <c r="B21" s="83">
        <v>4</v>
      </c>
      <c r="C21" s="89" t="s">
        <v>54</v>
      </c>
      <c r="D21" s="84">
        <v>1.2199999999999999E-3</v>
      </c>
      <c r="E21" s="85"/>
      <c r="F21" s="85"/>
      <c r="G21" s="153" t="s">
        <v>132</v>
      </c>
      <c r="H21" s="154"/>
      <c r="I21" s="155" t="s">
        <v>53</v>
      </c>
      <c r="J21" s="156"/>
    </row>
    <row r="22" spans="2:10" ht="50.1" customHeight="1" thickBot="1" x14ac:dyDescent="0.3">
      <c r="B22" s="83">
        <v>5</v>
      </c>
      <c r="C22" s="89" t="s">
        <v>55</v>
      </c>
      <c r="D22" s="86">
        <v>0.01</v>
      </c>
      <c r="E22" s="87"/>
      <c r="F22" s="87"/>
      <c r="G22" s="153" t="s">
        <v>26</v>
      </c>
      <c r="H22" s="154"/>
      <c r="I22" s="155" t="s">
        <v>53</v>
      </c>
      <c r="J22" s="156"/>
    </row>
    <row r="23" spans="2:10" ht="24.95" customHeight="1" thickBot="1" x14ac:dyDescent="0.3">
      <c r="B23" s="157">
        <v>6</v>
      </c>
      <c r="C23" s="160" t="s">
        <v>66</v>
      </c>
      <c r="D23" s="74" t="s">
        <v>22</v>
      </c>
      <c r="E23" s="74" t="s">
        <v>3</v>
      </c>
      <c r="F23" s="74" t="s">
        <v>15</v>
      </c>
      <c r="G23" s="74" t="s">
        <v>17</v>
      </c>
      <c r="H23" s="74" t="s">
        <v>23</v>
      </c>
      <c r="I23" s="74" t="s">
        <v>24</v>
      </c>
      <c r="J23" s="74" t="s">
        <v>25</v>
      </c>
    </row>
    <row r="24" spans="2:10" ht="24.95" customHeight="1" thickBot="1" x14ac:dyDescent="0.3">
      <c r="B24" s="158"/>
      <c r="C24" s="161"/>
      <c r="D24" s="72" t="s">
        <v>36</v>
      </c>
      <c r="E24" s="5">
        <v>0</v>
      </c>
      <c r="F24" s="4">
        <f>+J24</f>
        <v>1453.34</v>
      </c>
      <c r="G24" s="4">
        <v>780.24</v>
      </c>
      <c r="H24" s="4">
        <v>1189.2</v>
      </c>
      <c r="I24" s="4">
        <v>1041.9000000000001</v>
      </c>
      <c r="J24" s="4">
        <v>1453.34</v>
      </c>
    </row>
    <row r="25" spans="2:10" ht="24.95" customHeight="1" thickBot="1" x14ac:dyDescent="0.3">
      <c r="B25" s="159"/>
      <c r="C25" s="162"/>
      <c r="D25" s="72" t="s">
        <v>37</v>
      </c>
      <c r="E25" s="5">
        <v>0</v>
      </c>
      <c r="F25" s="4">
        <f>+J25</f>
        <v>726.88</v>
      </c>
      <c r="G25" s="4">
        <v>390.12</v>
      </c>
      <c r="H25" s="4">
        <v>594.6</v>
      </c>
      <c r="I25" s="4">
        <v>520.96</v>
      </c>
      <c r="J25" s="4">
        <v>726.88</v>
      </c>
    </row>
    <row r="27" spans="2:10" ht="18.75" x14ac:dyDescent="0.3">
      <c r="B27" s="73" t="s">
        <v>50</v>
      </c>
      <c r="C27" s="71" t="s">
        <v>125</v>
      </c>
    </row>
    <row r="28" spans="2:10" ht="14.1" customHeight="1" x14ac:dyDescent="0.3">
      <c r="B28" s="73"/>
    </row>
    <row r="29" spans="2:10" ht="18.75" customHeight="1" x14ac:dyDescent="0.3">
      <c r="B29" s="73" t="s">
        <v>51</v>
      </c>
      <c r="C29" s="71" t="s">
        <v>85</v>
      </c>
    </row>
    <row r="30" spans="2:10" x14ac:dyDescent="0.25">
      <c r="C30" s="109" t="s">
        <v>86</v>
      </c>
    </row>
    <row r="31" spans="2:10" x14ac:dyDescent="0.25">
      <c r="C31" s="109" t="s">
        <v>87</v>
      </c>
    </row>
    <row r="32" spans="2:10" x14ac:dyDescent="0.25">
      <c r="C32" s="109" t="s">
        <v>65</v>
      </c>
    </row>
    <row r="33" spans="2:3" x14ac:dyDescent="0.25">
      <c r="C33" s="109" t="s">
        <v>83</v>
      </c>
    </row>
    <row r="35" spans="2:3" ht="21" x14ac:dyDescent="0.3">
      <c r="B35" s="102">
        <v>3</v>
      </c>
      <c r="C35" s="71" t="s">
        <v>84</v>
      </c>
    </row>
    <row r="37" spans="2:3" ht="21" x14ac:dyDescent="0.3">
      <c r="B37" s="102">
        <v>4</v>
      </c>
      <c r="C37" s="71" t="s">
        <v>126</v>
      </c>
    </row>
    <row r="39" spans="2:3" ht="21" x14ac:dyDescent="0.3">
      <c r="B39" s="102"/>
      <c r="C39" s="71"/>
    </row>
  </sheetData>
  <sheetProtection sheet="1" objects="1" scenarios="1"/>
  <mergeCells count="35">
    <mergeCell ref="B3:J3"/>
    <mergeCell ref="D14:H14"/>
    <mergeCell ref="I14:J14"/>
    <mergeCell ref="D5:H5"/>
    <mergeCell ref="I5:J5"/>
    <mergeCell ref="B6:C6"/>
    <mergeCell ref="D6:J6"/>
    <mergeCell ref="B7:C7"/>
    <mergeCell ref="D7:J7"/>
    <mergeCell ref="B8:C8"/>
    <mergeCell ref="D8:J8"/>
    <mergeCell ref="I9:J9"/>
    <mergeCell ref="I10:J10"/>
    <mergeCell ref="I12:J12"/>
    <mergeCell ref="I11:J11"/>
    <mergeCell ref="J18:J19"/>
    <mergeCell ref="G19:H19"/>
    <mergeCell ref="B15:B17"/>
    <mergeCell ref="C15:C17"/>
    <mergeCell ref="G15:H15"/>
    <mergeCell ref="G16:H16"/>
    <mergeCell ref="I16:J16"/>
    <mergeCell ref="G17:H17"/>
    <mergeCell ref="I17:J17"/>
    <mergeCell ref="G20:H20"/>
    <mergeCell ref="B18:B19"/>
    <mergeCell ref="C18:C19"/>
    <mergeCell ref="G18:H18"/>
    <mergeCell ref="I18:I19"/>
    <mergeCell ref="G21:H21"/>
    <mergeCell ref="I21:J21"/>
    <mergeCell ref="G22:H22"/>
    <mergeCell ref="I22:J22"/>
    <mergeCell ref="B23:B25"/>
    <mergeCell ref="C23:C25"/>
  </mergeCells>
  <pageMargins left="0.5" right="0.5" top="0.75" bottom="0.75" header="0.3" footer="0.3"/>
  <pageSetup scale="67"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999F50-9060-401D-9815-6F827ABA9F9E}">
  <dimension ref="A1:M31"/>
  <sheetViews>
    <sheetView workbookViewId="0">
      <selection activeCell="A32" sqref="A32"/>
    </sheetView>
  </sheetViews>
  <sheetFormatPr defaultRowHeight="15" x14ac:dyDescent="0.25"/>
  <sheetData>
    <row r="1" spans="1:13" x14ac:dyDescent="0.25">
      <c r="A1" s="105" t="s">
        <v>71</v>
      </c>
    </row>
    <row r="2" spans="1:13" x14ac:dyDescent="0.25">
      <c r="A2" s="103"/>
    </row>
    <row r="3" spans="1:13" x14ac:dyDescent="0.25">
      <c r="A3" s="103" t="s">
        <v>72</v>
      </c>
    </row>
    <row r="4" spans="1:13" x14ac:dyDescent="0.25">
      <c r="A4" s="103" t="s">
        <v>73</v>
      </c>
      <c r="M4" s="105" t="s">
        <v>120</v>
      </c>
    </row>
    <row r="5" spans="1:13" x14ac:dyDescent="0.25">
      <c r="A5" s="103"/>
      <c r="M5" t="s">
        <v>121</v>
      </c>
    </row>
    <row r="6" spans="1:13" x14ac:dyDescent="0.25">
      <c r="A6" t="s">
        <v>67</v>
      </c>
    </row>
    <row r="7" spans="1:13" x14ac:dyDescent="0.25">
      <c r="A7" s="104" t="s">
        <v>68</v>
      </c>
    </row>
    <row r="8" spans="1:13" x14ac:dyDescent="0.25">
      <c r="A8" s="104"/>
    </row>
    <row r="9" spans="1:13" x14ac:dyDescent="0.25">
      <c r="A9" t="s">
        <v>69</v>
      </c>
    </row>
    <row r="10" spans="1:13" x14ac:dyDescent="0.25">
      <c r="A10" s="104" t="s">
        <v>70</v>
      </c>
    </row>
    <row r="12" spans="1:13" x14ac:dyDescent="0.25">
      <c r="A12" t="s">
        <v>75</v>
      </c>
    </row>
    <row r="13" spans="1:13" x14ac:dyDescent="0.25">
      <c r="A13" s="106" t="s">
        <v>74</v>
      </c>
    </row>
    <row r="14" spans="1:13" x14ac:dyDescent="0.25">
      <c r="A14" s="106" t="s">
        <v>78</v>
      </c>
    </row>
    <row r="16" spans="1:13" x14ac:dyDescent="0.25">
      <c r="A16" t="s">
        <v>128</v>
      </c>
    </row>
    <row r="17" spans="1:1" x14ac:dyDescent="0.25">
      <c r="A17" s="106" t="s">
        <v>127</v>
      </c>
    </row>
    <row r="18" spans="1:1" x14ac:dyDescent="0.25">
      <c r="A18" s="106" t="s">
        <v>129</v>
      </c>
    </row>
    <row r="19" spans="1:1" x14ac:dyDescent="0.25">
      <c r="A19" s="106" t="s">
        <v>130</v>
      </c>
    </row>
    <row r="21" spans="1:1" x14ac:dyDescent="0.25">
      <c r="A21" t="s">
        <v>76</v>
      </c>
    </row>
    <row r="22" spans="1:1" x14ac:dyDescent="0.25">
      <c r="A22" s="106" t="s">
        <v>77</v>
      </c>
    </row>
    <row r="24" spans="1:1" x14ac:dyDescent="0.25">
      <c r="A24" t="s">
        <v>81</v>
      </c>
    </row>
    <row r="25" spans="1:1" x14ac:dyDescent="0.25">
      <c r="A25" s="106" t="s">
        <v>80</v>
      </c>
    </row>
    <row r="27" spans="1:1" x14ac:dyDescent="0.25">
      <c r="A27" t="s">
        <v>82</v>
      </c>
    </row>
    <row r="28" spans="1:1" x14ac:dyDescent="0.25">
      <c r="A28" s="106" t="s">
        <v>92</v>
      </c>
    </row>
    <row r="31" spans="1:1" x14ac:dyDescent="0.25">
      <c r="A31" t="s">
        <v>131</v>
      </c>
    </row>
  </sheetData>
  <hyperlinks>
    <hyperlink ref="A7" r:id="rId1" xr:uid="{379BF629-C1BF-43D6-9589-20B3385AF4DC}"/>
    <hyperlink ref="A10" r:id="rId2" xr:uid="{B02B76A8-4B61-40C6-8635-F95BB19B026D}"/>
    <hyperlink ref="A13" r:id="rId3" xr:uid="{34407735-7223-459B-BBC2-54E9DF14613C}"/>
    <hyperlink ref="A22" r:id="rId4" xr:uid="{F773B679-8802-4637-81C7-E56074F9FDA4}"/>
    <hyperlink ref="A14" r:id="rId5" xr:uid="{72CE4F6B-96DF-4E6D-AEBE-C6FF03093BC2}"/>
    <hyperlink ref="A25" r:id="rId6" xr:uid="{14E2409B-74E2-4CBA-AF39-866FBE3331F9}"/>
    <hyperlink ref="A28" r:id="rId7" xr:uid="{3E89AD40-431A-4CBA-9296-12B8115EBDB0}"/>
    <hyperlink ref="A17" r:id="rId8" location=":~:text=Optional%20Retirement%20Program%20(ORP)%20Rates,fiscal%202024%20and%20fiscal%202025." xr:uid="{922A33E2-8D5F-4925-A994-FD5490AFE468}"/>
  </hyperlinks>
  <pageMargins left="0.7" right="0.7" top="0.75" bottom="0.75" header="0.3" footer="0.3"/>
  <pageSetup orientation="portrait" horizontalDpi="300" verticalDpi="300" r:id="rId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Benefit Template-old</vt:lpstr>
      <vt:lpstr>Benefits Template</vt:lpstr>
      <vt:lpstr>Benefits Table</vt:lpstr>
      <vt:lpstr>Links</vt:lpstr>
      <vt:lpstr>Coverage</vt:lpstr>
      <vt:lpstr>InsPremiums</vt:lpstr>
      <vt:lpstr>'Benefits Table'!Print_Area</vt:lpstr>
      <vt:lpstr>Status</vt:lpstr>
    </vt:vector>
  </TitlesOfParts>
  <Company>UTPA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erodriguez65</dc:creator>
  <cp:lastModifiedBy>Nidia Garcia</cp:lastModifiedBy>
  <cp:lastPrinted>2023-10-18T19:38:41Z</cp:lastPrinted>
  <dcterms:created xsi:type="dcterms:W3CDTF">2008-10-30T15:38:58Z</dcterms:created>
  <dcterms:modified xsi:type="dcterms:W3CDTF">2024-12-12T16:50:26Z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